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rashoda'!$B$1:$L$72</definedName>
    <definedName name="_xlnm.Print_Area" localSheetId="6">'Posebni dio'!$A$1:$F$66</definedName>
    <definedName name="_xlnm.Print_Area" localSheetId="0">SAŽETAK!$B$1:$L$27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J63" i="3" l="1"/>
  <c r="J37" i="3"/>
  <c r="J49" i="3"/>
  <c r="J58" i="3"/>
  <c r="J33" i="3"/>
  <c r="G26" i="3" l="1"/>
  <c r="G23" i="3"/>
  <c r="H26" i="1" l="1"/>
  <c r="I26" i="1"/>
  <c r="J26" i="1"/>
  <c r="K26" i="1" s="1"/>
  <c r="G26" i="1"/>
  <c r="L23" i="1"/>
  <c r="K23" i="1"/>
  <c r="H23" i="1"/>
  <c r="I23" i="1"/>
  <c r="J23" i="1"/>
  <c r="G23" i="1"/>
  <c r="L26" i="1" l="1"/>
  <c r="E64" i="15"/>
  <c r="F64" i="15" s="1"/>
  <c r="D64" i="15"/>
  <c r="C64" i="15"/>
  <c r="D63" i="15"/>
  <c r="D62" i="15" s="1"/>
  <c r="C63" i="15"/>
  <c r="C62" i="15" s="1"/>
  <c r="E60" i="15"/>
  <c r="F60" i="15" s="1"/>
  <c r="D60" i="15"/>
  <c r="C60" i="15"/>
  <c r="E59" i="15"/>
  <c r="F59" i="15" s="1"/>
  <c r="D59" i="15"/>
  <c r="C59" i="15"/>
  <c r="C54" i="15" s="1"/>
  <c r="E56" i="15"/>
  <c r="F56" i="15" s="1"/>
  <c r="D56" i="15"/>
  <c r="C56" i="15"/>
  <c r="D55" i="15"/>
  <c r="C55" i="15"/>
  <c r="D54" i="15"/>
  <c r="E52" i="15"/>
  <c r="F52" i="15" s="1"/>
  <c r="D52" i="15"/>
  <c r="C52" i="15"/>
  <c r="E50" i="15"/>
  <c r="F50" i="15" s="1"/>
  <c r="D50" i="15"/>
  <c r="C50" i="15"/>
  <c r="D49" i="15"/>
  <c r="C49" i="15"/>
  <c r="E43" i="15"/>
  <c r="F43" i="15" s="1"/>
  <c r="D43" i="15"/>
  <c r="C43" i="15"/>
  <c r="E33" i="15"/>
  <c r="F33" i="15" s="1"/>
  <c r="D33" i="15"/>
  <c r="C33" i="15"/>
  <c r="E26" i="15"/>
  <c r="F26" i="15" s="1"/>
  <c r="D26" i="15"/>
  <c r="D21" i="15" s="1"/>
  <c r="C26" i="15"/>
  <c r="C21" i="15" s="1"/>
  <c r="E22" i="15"/>
  <c r="E21" i="15" s="1"/>
  <c r="D22" i="15"/>
  <c r="C22" i="15"/>
  <c r="E18" i="15"/>
  <c r="F18" i="15" s="1"/>
  <c r="D18" i="15"/>
  <c r="C18" i="15"/>
  <c r="C12" i="15" s="1"/>
  <c r="C11" i="15" s="1"/>
  <c r="C10" i="15" s="1"/>
  <c r="C7" i="15" s="1"/>
  <c r="E16" i="15"/>
  <c r="F16" i="15" s="1"/>
  <c r="D16" i="15"/>
  <c r="C16" i="15"/>
  <c r="E13" i="15"/>
  <c r="F13" i="15" s="1"/>
  <c r="D13" i="15"/>
  <c r="C13" i="15"/>
  <c r="D12" i="15"/>
  <c r="H8" i="8"/>
  <c r="G8" i="8"/>
  <c r="F7" i="8"/>
  <c r="H7" i="8" s="1"/>
  <c r="E7" i="8"/>
  <c r="D7" i="8"/>
  <c r="C7" i="8"/>
  <c r="G7" i="8" s="1"/>
  <c r="F6" i="8"/>
  <c r="E6" i="8"/>
  <c r="H6" i="8" s="1"/>
  <c r="D6" i="8"/>
  <c r="H11" i="5"/>
  <c r="G11" i="5"/>
  <c r="H10" i="5"/>
  <c r="F10" i="5"/>
  <c r="G10" i="5" s="1"/>
  <c r="E10" i="5"/>
  <c r="D10" i="5"/>
  <c r="C10" i="5"/>
  <c r="C9" i="5" s="1"/>
  <c r="E9" i="5"/>
  <c r="D9" i="5"/>
  <c r="H8" i="5"/>
  <c r="G8" i="5"/>
  <c r="H7" i="5"/>
  <c r="F7" i="5"/>
  <c r="E7" i="5"/>
  <c r="E6" i="5" s="1"/>
  <c r="H6" i="5" s="1"/>
  <c r="D7" i="5"/>
  <c r="D6" i="5" s="1"/>
  <c r="C7" i="5"/>
  <c r="G7" i="5" s="1"/>
  <c r="F6" i="5"/>
  <c r="L71" i="3"/>
  <c r="K71" i="3"/>
  <c r="J70" i="3"/>
  <c r="I70" i="3"/>
  <c r="I69" i="3" s="1"/>
  <c r="H70" i="3"/>
  <c r="H69" i="3" s="1"/>
  <c r="G70" i="3"/>
  <c r="G69" i="3"/>
  <c r="L68" i="3"/>
  <c r="K68" i="3"/>
  <c r="L67" i="3"/>
  <c r="K67" i="3"/>
  <c r="J66" i="3"/>
  <c r="I66" i="3"/>
  <c r="I65" i="3" s="1"/>
  <c r="H66" i="3"/>
  <c r="H65" i="3" s="1"/>
  <c r="G66" i="3"/>
  <c r="K66" i="3" s="1"/>
  <c r="J65" i="3"/>
  <c r="L63" i="3"/>
  <c r="K63" i="3"/>
  <c r="J62" i="3"/>
  <c r="K62" i="3" s="1"/>
  <c r="I62" i="3"/>
  <c r="H62" i="3"/>
  <c r="G62" i="3"/>
  <c r="L61" i="3"/>
  <c r="K61" i="3"/>
  <c r="J60" i="3"/>
  <c r="K60" i="3" s="1"/>
  <c r="I60" i="3"/>
  <c r="H60" i="3"/>
  <c r="G60" i="3"/>
  <c r="I59" i="3"/>
  <c r="H59" i="3"/>
  <c r="L58" i="3"/>
  <c r="K58" i="3"/>
  <c r="L57" i="3"/>
  <c r="K57" i="3"/>
  <c r="L56" i="3"/>
  <c r="K56" i="3"/>
  <c r="L55" i="3"/>
  <c r="K55" i="3"/>
  <c r="L54" i="3"/>
  <c r="K54" i="3"/>
  <c r="J53" i="3"/>
  <c r="I53" i="3"/>
  <c r="H53" i="3"/>
  <c r="G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J43" i="3"/>
  <c r="L43" i="3" s="1"/>
  <c r="I43" i="3"/>
  <c r="H43" i="3"/>
  <c r="G43" i="3"/>
  <c r="L42" i="3"/>
  <c r="K42" i="3"/>
  <c r="L41" i="3"/>
  <c r="K41" i="3"/>
  <c r="L40" i="3"/>
  <c r="K40" i="3"/>
  <c r="L39" i="3"/>
  <c r="K39" i="3"/>
  <c r="L38" i="3"/>
  <c r="K38" i="3"/>
  <c r="L37" i="3"/>
  <c r="K37" i="3"/>
  <c r="J36" i="3"/>
  <c r="I36" i="3"/>
  <c r="H36" i="3"/>
  <c r="G36" i="3"/>
  <c r="L35" i="3"/>
  <c r="K35" i="3"/>
  <c r="L34" i="3"/>
  <c r="K34" i="3"/>
  <c r="L33" i="3"/>
  <c r="K33" i="3"/>
  <c r="J32" i="3"/>
  <c r="I32" i="3"/>
  <c r="H32" i="3"/>
  <c r="G32" i="3"/>
  <c r="L30" i="3"/>
  <c r="K30" i="3"/>
  <c r="L29" i="3"/>
  <c r="K29" i="3"/>
  <c r="J28" i="3"/>
  <c r="L28" i="3" s="1"/>
  <c r="I28" i="3"/>
  <c r="H28" i="3"/>
  <c r="G28" i="3"/>
  <c r="L27" i="3"/>
  <c r="K27" i="3"/>
  <c r="J26" i="3"/>
  <c r="I26" i="3"/>
  <c r="H26" i="3"/>
  <c r="K26" i="3"/>
  <c r="L25" i="3"/>
  <c r="K25" i="3"/>
  <c r="L24" i="3"/>
  <c r="K24" i="3"/>
  <c r="J23" i="3"/>
  <c r="K23" i="3" s="1"/>
  <c r="I23" i="3"/>
  <c r="H23" i="3"/>
  <c r="L15" i="3"/>
  <c r="K15" i="3"/>
  <c r="L14" i="3"/>
  <c r="K14" i="3"/>
  <c r="J13" i="3"/>
  <c r="I13" i="3"/>
  <c r="I12" i="3" s="1"/>
  <c r="I11" i="3" s="1"/>
  <c r="I10" i="3" s="1"/>
  <c r="I10" i="1" s="1"/>
  <c r="I12" i="1" s="1"/>
  <c r="H13" i="3"/>
  <c r="H12" i="3" s="1"/>
  <c r="H11" i="3" s="1"/>
  <c r="H10" i="3" s="1"/>
  <c r="H10" i="1" s="1"/>
  <c r="H12" i="1" s="1"/>
  <c r="G13" i="3"/>
  <c r="E63" i="15" l="1"/>
  <c r="D11" i="15"/>
  <c r="D10" i="15" s="1"/>
  <c r="D7" i="15" s="1"/>
  <c r="F21" i="15"/>
  <c r="L13" i="3"/>
  <c r="L70" i="3"/>
  <c r="L66" i="3"/>
  <c r="E12" i="15"/>
  <c r="E49" i="15"/>
  <c r="F49" i="15" s="1"/>
  <c r="K53" i="3"/>
  <c r="G59" i="3"/>
  <c r="F9" i="5"/>
  <c r="H9" i="5" s="1"/>
  <c r="F22" i="15"/>
  <c r="L60" i="3"/>
  <c r="L26" i="3"/>
  <c r="K36" i="3"/>
  <c r="K43" i="3"/>
  <c r="H64" i="3"/>
  <c r="H14" i="1" s="1"/>
  <c r="L32" i="3"/>
  <c r="E55" i="15"/>
  <c r="H22" i="3"/>
  <c r="J59" i="3"/>
  <c r="K59" i="3" s="1"/>
  <c r="L62" i="3"/>
  <c r="K32" i="3"/>
  <c r="J12" i="3"/>
  <c r="K13" i="3"/>
  <c r="I64" i="3"/>
  <c r="I14" i="1" s="1"/>
  <c r="K70" i="3"/>
  <c r="J69" i="3"/>
  <c r="L65" i="3"/>
  <c r="L53" i="3"/>
  <c r="I31" i="3"/>
  <c r="H31" i="3"/>
  <c r="H21" i="3" s="1"/>
  <c r="L36" i="3"/>
  <c r="J31" i="3"/>
  <c r="I22" i="3"/>
  <c r="K28" i="3"/>
  <c r="L23" i="3"/>
  <c r="J22" i="3"/>
  <c r="C6" i="8"/>
  <c r="G6" i="8" s="1"/>
  <c r="C6" i="5"/>
  <c r="G6" i="5" s="1"/>
  <c r="G12" i="3"/>
  <c r="G65" i="3"/>
  <c r="G31" i="3"/>
  <c r="G22" i="3"/>
  <c r="F63" i="15" l="1"/>
  <c r="E62" i="15"/>
  <c r="F62" i="15" s="1"/>
  <c r="L59" i="3"/>
  <c r="F12" i="15"/>
  <c r="E11" i="15"/>
  <c r="F55" i="15"/>
  <c r="E54" i="15"/>
  <c r="F54" i="15" s="1"/>
  <c r="H20" i="3"/>
  <c r="H13" i="1"/>
  <c r="H15" i="1" s="1"/>
  <c r="H16" i="1" s="1"/>
  <c r="H27" i="1" s="1"/>
  <c r="I21" i="3"/>
  <c r="G9" i="5"/>
  <c r="L31" i="3"/>
  <c r="K31" i="3"/>
  <c r="J11" i="3"/>
  <c r="L12" i="3"/>
  <c r="L69" i="3"/>
  <c r="K69" i="3"/>
  <c r="J64" i="3"/>
  <c r="J21" i="3"/>
  <c r="J13" i="1" s="1"/>
  <c r="L22" i="3"/>
  <c r="K12" i="3"/>
  <c r="G11" i="3"/>
  <c r="K65" i="3"/>
  <c r="G64" i="3"/>
  <c r="G14" i="1" s="1"/>
  <c r="K22" i="3"/>
  <c r="G21" i="3"/>
  <c r="G13" i="1" s="1"/>
  <c r="G15" i="1" s="1"/>
  <c r="I20" i="3" l="1"/>
  <c r="I13" i="1"/>
  <c r="I15" i="1" s="1"/>
  <c r="I16" i="1" s="1"/>
  <c r="I27" i="1" s="1"/>
  <c r="L64" i="3"/>
  <c r="J14" i="1"/>
  <c r="J15" i="1"/>
  <c r="E10" i="15"/>
  <c r="F11" i="15"/>
  <c r="K15" i="1"/>
  <c r="L15" i="1"/>
  <c r="J10" i="3"/>
  <c r="L11" i="3"/>
  <c r="K64" i="3"/>
  <c r="J20" i="3"/>
  <c r="L20" i="3" s="1"/>
  <c r="L21" i="3"/>
  <c r="G10" i="3"/>
  <c r="G10" i="1" s="1"/>
  <c r="G12" i="1" s="1"/>
  <c r="G16" i="1" s="1"/>
  <c r="G27" i="1" s="1"/>
  <c r="K11" i="3"/>
  <c r="G20" i="3"/>
  <c r="K21" i="3"/>
  <c r="L10" i="3" l="1"/>
  <c r="J10" i="1"/>
  <c r="J12" i="1" s="1"/>
  <c r="F10" i="15"/>
  <c r="E7" i="15"/>
  <c r="F7" i="15" s="1"/>
  <c r="K20" i="3"/>
  <c r="L12" i="1" l="1"/>
  <c r="K12" i="1"/>
  <c r="J16" i="1"/>
  <c r="J27" i="1" l="1"/>
  <c r="L16" i="1"/>
  <c r="K16" i="1"/>
  <c r="K27" i="1" l="1"/>
  <c r="L27" i="1"/>
</calcChain>
</file>

<file path=xl/sharedStrings.xml><?xml version="1.0" encoding="utf-8"?>
<sst xmlns="http://schemas.openxmlformats.org/spreadsheetml/2006/main" count="357" uniqueCount="177">
  <si>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</si>
  <si>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</si>
  <si>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</si>
  <si>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</si>
  <si>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</si>
  <si>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</si>
  <si>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</si>
  <si>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</si>
  <si>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</si>
  <si>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</si>
  <si>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</si>
  <si>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</si>
  <si>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</si>
  <si>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</si>
  <si>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</si>
  <si>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</si>
  <si>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</si>
  <si>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</si>
  <si>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</si>
  <si>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</si>
  <si>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</si>
  <si>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</si>
  <si>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</si>
  <si>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</si>
  <si>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</si>
  <si>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</si>
  <si>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</si>
  <si>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</si>
  <si>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</si>
  <si>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</si>
  <si>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</si>
  <si>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</si>
  <si>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</si>
  <si>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</si>
  <si>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</si>
  <si>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</si>
  <si>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</si>
  <si>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</si>
  <si>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</si>
  <si>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</si>
  <si>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</si>
  <si>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</si>
  <si>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</si>
  <si>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</si>
  <si>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</si>
  <si>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</si>
  <si>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</si>
  <si>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</si>
  <si>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</si>
  <si>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</si>
  <si>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</si>
  <si>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</si>
  <si>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</si>
  <si>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</si>
  <si>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</si>
  <si>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</si>
  <si>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</si>
  <si>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</si>
  <si>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</si>
  <si>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</si>
  <si>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</si>
  <si>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</si>
  <si>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</si>
  <si>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</si>
  <si>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</si>
  <si>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</si>
  <si>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</si>
  <si>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</si>
  <si>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</si>
  <si>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</si>
  <si>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</si>
  <si>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</si>
  <si>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</si>
  <si>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</si>
  <si>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</si>
  <si>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</si>
  <si>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</si>
  <si>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</si>
  <si>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</si>
  <si>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</si>
  <si>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</si>
  <si>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</si>
  <si>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</si>
  <si>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</si>
  <si>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</si>
  <si>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</si>
  <si>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</si>
  <si>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</si>
  <si>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</si>
  <si>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</si>
  <si>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</si>
  <si>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</si>
  <si>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</si>
  <si>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</si>
  <si>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</si>
  <si>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</si>
  <si>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</si>
  <si>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</si>
  <si>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</si>
  <si>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</si>
  <si>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</si>
  <si>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</si>
  <si>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</si>
  <si>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</si>
  <si>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</si>
  <si>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</si>
  <si>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</si>
  <si>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</si>
  <si>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</si>
  <si>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</si>
  <si>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</si>
  <si>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</si>
  <si>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</si>
  <si>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</si>
  <si>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</si>
  <si>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</si>
  <si>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</si>
  <si>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</si>
  <si>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</si>
  <si>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</si>
  <si>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</si>
  <si>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</si>
  <si>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</si>
  <si>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</si>
  <si>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</si>
  <si>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</si>
  <si>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</si>
  <si>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</si>
  <si>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</si>
  <si>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</si>
  <si>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</si>
  <si>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</si>
  <si>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</si>
  <si>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</si>
  <si>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</si>
  <si>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</si>
  <si>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</si>
  <si>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</si>
  <si>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</si>
  <si>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</si>
  <si>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</si>
  <si>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</si>
  <si>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</si>
  <si>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</si>
  <si>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</si>
  <si>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</si>
  <si>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</si>
  <si>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</si>
  <si>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</si>
  <si>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</si>
  <si>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</si>
  <si>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</si>
  <si>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</si>
  <si>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</si>
  <si>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</si>
  <si>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</si>
  <si>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</si>
  <si>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4227</t>
  </si>
  <si>
    <t>UREĐAJI, STROJEVI I OPR.ZA OST.NAMJENE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</si>
  <si>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</si>
  <si>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</si>
  <si>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</si>
  <si>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</si>
  <si>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</si>
  <si>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</si>
  <si>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</si>
  <si>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Javni red i sigurnost</t>
  </si>
  <si>
    <t>0340 Zatvori</t>
  </si>
  <si>
    <t>034 - CENTAR ZA DIJAGNOSTIKU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</si>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</sst>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7" fillId="0" borderId="14" xfId="0" applyNumberFormat="1" applyFont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zoomScaleNormal="100" workbookViewId="0">
      <selection activeCell="G17" sqref="G1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7" t="s">
        <v>32</v>
      </c>
      <c r="C7" s="97"/>
      <c r="D7" s="97"/>
      <c r="E7" s="97"/>
      <c r="F7" s="97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4.45" x14ac:dyDescent="0.3">
      <c r="B10" s="98" t="s">
        <v>8</v>
      </c>
      <c r="C10" s="99"/>
      <c r="D10" s="99"/>
      <c r="E10" s="99"/>
      <c r="F10" s="112"/>
      <c r="G10" s="85">
        <f>' Račun prihoda i rashoda'!G10</f>
        <v>479358.47</v>
      </c>
      <c r="H10" s="85">
        <f>' Račun prihoda i rashoda'!H10</f>
        <v>704196</v>
      </c>
      <c r="I10" s="85">
        <f>' Račun prihoda i rashoda'!I10</f>
        <v>614230</v>
      </c>
      <c r="J10" s="85">
        <f>' Račun prihoda i rashoda'!J10</f>
        <v>585354.86</v>
      </c>
      <c r="K10" s="86"/>
      <c r="L10" s="86"/>
    </row>
    <row r="11" spans="2:13" ht="14.45" x14ac:dyDescent="0.3">
      <c r="B11" s="113" t="s">
        <v>7</v>
      </c>
      <c r="C11" s="112"/>
      <c r="D11" s="112"/>
      <c r="E11" s="112"/>
      <c r="F11" s="11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3">
      <c r="B12" s="109" t="s">
        <v>0</v>
      </c>
      <c r="C12" s="110"/>
      <c r="D12" s="110"/>
      <c r="E12" s="110"/>
      <c r="F12" s="111"/>
      <c r="G12" s="87">
        <f>G10+G11</f>
        <v>479358.47</v>
      </c>
      <c r="H12" s="87">
        <f t="shared" ref="H12:J12" si="0">H10+H11</f>
        <v>704196</v>
      </c>
      <c r="I12" s="87">
        <f t="shared" si="0"/>
        <v>614230</v>
      </c>
      <c r="J12" s="87">
        <f t="shared" si="0"/>
        <v>585354.86</v>
      </c>
      <c r="K12" s="88">
        <f>J12/G12*100</f>
        <v>122.1121345785337</v>
      </c>
      <c r="L12" s="88">
        <f>J12/I12*100</f>
        <v>95.298969441414442</v>
      </c>
    </row>
    <row r="13" spans="2:13" ht="14.45" customHeight="1" x14ac:dyDescent="0.3">
      <c r="B13" s="118" t="s">
        <v>9</v>
      </c>
      <c r="C13" s="99"/>
      <c r="D13" s="99"/>
      <c r="E13" s="99"/>
      <c r="F13" s="99"/>
      <c r="G13" s="89">
        <f>' Račun prihoda i rashoda'!G21</f>
        <v>479499.04041409516</v>
      </c>
      <c r="H13" s="89">
        <f>' Račun prihoda i rashoda'!H21</f>
        <v>695143</v>
      </c>
      <c r="I13" s="89">
        <f>' Račun prihoda i rashoda'!I21</f>
        <v>605771</v>
      </c>
      <c r="J13" s="89">
        <f>' Račun prihoda i rashoda'!J21</f>
        <v>576896.1100000001</v>
      </c>
      <c r="K13" s="86"/>
      <c r="L13" s="86"/>
    </row>
    <row r="14" spans="2:13" ht="14.45" x14ac:dyDescent="0.3">
      <c r="B14" s="113" t="s">
        <v>10</v>
      </c>
      <c r="C14" s="112"/>
      <c r="D14" s="112"/>
      <c r="E14" s="112"/>
      <c r="F14" s="112"/>
      <c r="G14" s="85">
        <f>' Račun prihoda i rashoda'!G64</f>
        <v>477.56320923750741</v>
      </c>
      <c r="H14" s="85">
        <f>' Račun prihoda i rashoda'!H64</f>
        <v>9053</v>
      </c>
      <c r="I14" s="85">
        <f>' Račun prihoda i rashoda'!I64</f>
        <v>8459</v>
      </c>
      <c r="J14" s="85">
        <f>' Račun prihoda i rashoda'!J64</f>
        <v>8458.75</v>
      </c>
      <c r="K14" s="86"/>
      <c r="L14" s="86"/>
    </row>
    <row r="15" spans="2:13" ht="14.45" x14ac:dyDescent="0.3">
      <c r="B15" s="14" t="s">
        <v>1</v>
      </c>
      <c r="C15" s="15"/>
      <c r="D15" s="15"/>
      <c r="E15" s="15"/>
      <c r="F15" s="15"/>
      <c r="G15" s="87">
        <f>G13+G14</f>
        <v>479976.60362333269</v>
      </c>
      <c r="H15" s="87">
        <f t="shared" ref="H15:J15" si="1">H13+H14</f>
        <v>704196</v>
      </c>
      <c r="I15" s="87">
        <f t="shared" si="1"/>
        <v>614230</v>
      </c>
      <c r="J15" s="87">
        <f t="shared" si="1"/>
        <v>585354.8600000001</v>
      </c>
      <c r="K15" s="88">
        <f>J15/G15*100</f>
        <v>121.95487354616232</v>
      </c>
      <c r="L15" s="88">
        <f>J15/I15*100</f>
        <v>95.298969441414471</v>
      </c>
    </row>
    <row r="16" spans="2:13" x14ac:dyDescent="0.25">
      <c r="B16" s="117" t="s">
        <v>2</v>
      </c>
      <c r="C16" s="110"/>
      <c r="D16" s="110"/>
      <c r="E16" s="110"/>
      <c r="F16" s="110"/>
      <c r="G16" s="90">
        <f>G12-G15</f>
        <v>-618.13362333271652</v>
      </c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>
        <f>J16/G16*100</f>
        <v>0</v>
      </c>
      <c r="L16" s="88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3">
      <c r="B22" s="98" t="s">
        <v>12</v>
      </c>
      <c r="C22" s="99"/>
      <c r="D22" s="99"/>
      <c r="E22" s="99"/>
      <c r="F22" s="9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04" t="s">
        <v>23</v>
      </c>
      <c r="C23" s="105"/>
      <c r="D23" s="105"/>
      <c r="E23" s="105"/>
      <c r="F23" s="10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98" t="s">
        <v>5</v>
      </c>
      <c r="C24" s="99"/>
      <c r="D24" s="99"/>
      <c r="E24" s="99"/>
      <c r="F24" s="99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14.45" x14ac:dyDescent="0.3">
      <c r="A26" s="35"/>
      <c r="B26" s="104" t="s">
        <v>30</v>
      </c>
      <c r="C26" s="105"/>
      <c r="D26" s="105"/>
      <c r="E26" s="105"/>
      <c r="F26" s="106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-618.13362333271652</v>
      </c>
      <c r="H27" s="94">
        <f t="shared" ref="H27:J27" si="5">H16+H26</f>
        <v>0</v>
      </c>
      <c r="I27" s="94">
        <f t="shared" si="5"/>
        <v>0</v>
      </c>
      <c r="J27" s="94">
        <f t="shared" si="5"/>
        <v>0</v>
      </c>
      <c r="K27" s="93">
        <f>J27/G27*100</f>
        <v>0</v>
      </c>
      <c r="L27" s="93" t="e">
        <f>J27/I27*100</f>
        <v>#DIV/0!</v>
      </c>
    </row>
    <row r="29" spans="1:49" ht="14.45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2"/>
  <sheetViews>
    <sheetView tabSelected="1" topLeftCell="E4" zoomScale="90" zoomScaleNormal="90" workbookViewId="0">
      <selection activeCell="J19" sqref="J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 t="shared" ref="G10:J12" si="0">G11</f>
        <v>479358.47</v>
      </c>
      <c r="H10" s="65">
        <f t="shared" si="0"/>
        <v>704196</v>
      </c>
      <c r="I10" s="65">
        <f t="shared" si="0"/>
        <v>614230</v>
      </c>
      <c r="J10" s="65">
        <f t="shared" si="0"/>
        <v>585354.86</v>
      </c>
      <c r="K10" s="69">
        <f>(J10*100)/G10</f>
        <v>122.11213457853368</v>
      </c>
      <c r="L10" s="69">
        <f t="shared" ref="L10:L15" si="1">(J10*100)/I10</f>
        <v>95.298969441414457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 t="shared" si="0"/>
        <v>479358.47</v>
      </c>
      <c r="H11" s="65">
        <f t="shared" si="0"/>
        <v>704196</v>
      </c>
      <c r="I11" s="65">
        <f t="shared" si="0"/>
        <v>614230</v>
      </c>
      <c r="J11" s="65">
        <f t="shared" si="0"/>
        <v>585354.86</v>
      </c>
      <c r="K11" s="65">
        <f t="shared" ref="K10:K15" si="2">(J11*100)/G11</f>
        <v>122.11213457853368</v>
      </c>
      <c r="L11" s="65">
        <f t="shared" si="1"/>
        <v>95.298969441414457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si="0"/>
        <v>479358.47</v>
      </c>
      <c r="H12" s="65">
        <f t="shared" si="0"/>
        <v>704196</v>
      </c>
      <c r="I12" s="65">
        <f t="shared" si="0"/>
        <v>614230</v>
      </c>
      <c r="J12" s="65">
        <f t="shared" si="0"/>
        <v>585354.86</v>
      </c>
      <c r="K12" s="65">
        <f t="shared" si="2"/>
        <v>122.11213457853368</v>
      </c>
      <c r="L12" s="65">
        <f t="shared" si="1"/>
        <v>95.298969441414457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G14+G15</f>
        <v>479358.47</v>
      </c>
      <c r="H13" s="65">
        <f>H14+H15</f>
        <v>704196</v>
      </c>
      <c r="I13" s="65">
        <f>I14+I15</f>
        <v>614230</v>
      </c>
      <c r="J13" s="65">
        <f>J14+J15</f>
        <v>585354.86</v>
      </c>
      <c r="K13" s="65">
        <f t="shared" si="2"/>
        <v>122.11213457853368</v>
      </c>
      <c r="L13" s="65">
        <f t="shared" si="1"/>
        <v>95.298969441414457</v>
      </c>
    </row>
    <row r="14" spans="2:12" ht="14.45" x14ac:dyDescent="0.3">
      <c r="B14" s="66"/>
      <c r="C14" s="66"/>
      <c r="D14" s="66"/>
      <c r="E14" s="66" t="s">
        <v>61</v>
      </c>
      <c r="F14" s="66" t="s">
        <v>62</v>
      </c>
      <c r="G14" s="66">
        <v>478880.91</v>
      </c>
      <c r="H14" s="66">
        <v>695143</v>
      </c>
      <c r="I14" s="66">
        <v>605771</v>
      </c>
      <c r="J14" s="66">
        <v>576896.11</v>
      </c>
      <c r="K14" s="66">
        <f t="shared" si="2"/>
        <v>120.46755215195361</v>
      </c>
      <c r="L14" s="66">
        <f t="shared" si="1"/>
        <v>95.233365413662924</v>
      </c>
    </row>
    <row r="15" spans="2:12" ht="14.45" x14ac:dyDescent="0.3">
      <c r="B15" s="66"/>
      <c r="C15" s="66"/>
      <c r="D15" s="66"/>
      <c r="E15" s="66" t="s">
        <v>63</v>
      </c>
      <c r="F15" s="66" t="s">
        <v>64</v>
      </c>
      <c r="G15" s="66">
        <v>477.56</v>
      </c>
      <c r="H15" s="66">
        <v>9053</v>
      </c>
      <c r="I15" s="66">
        <v>8459</v>
      </c>
      <c r="J15" s="66">
        <v>8458.75</v>
      </c>
      <c r="K15" s="66">
        <f t="shared" si="2"/>
        <v>1771.2434039701818</v>
      </c>
      <c r="L15" s="66">
        <f t="shared" si="1"/>
        <v>99.997044567915836</v>
      </c>
    </row>
    <row r="16" spans="2:12" ht="14.45" x14ac:dyDescent="0.3">
      <c r="F16" s="35"/>
    </row>
    <row r="17" spans="2:12" ht="14.45" x14ac:dyDescent="0.3">
      <c r="F17" s="35"/>
    </row>
    <row r="18" spans="2:12" ht="36.75" customHeight="1" x14ac:dyDescent="0.25">
      <c r="B18" s="119" t="s">
        <v>3</v>
      </c>
      <c r="C18" s="120"/>
      <c r="D18" s="120"/>
      <c r="E18" s="120"/>
      <c r="F18" s="121"/>
      <c r="G18" s="28" t="s">
        <v>50</v>
      </c>
      <c r="H18" s="28" t="s">
        <v>47</v>
      </c>
      <c r="I18" s="28" t="s">
        <v>48</v>
      </c>
      <c r="J18" s="28" t="s">
        <v>51</v>
      </c>
      <c r="K18" s="28" t="s">
        <v>6</v>
      </c>
      <c r="L18" s="28" t="s">
        <v>22</v>
      </c>
    </row>
    <row r="19" spans="2:12" ht="14.45" x14ac:dyDescent="0.3">
      <c r="B19" s="122">
        <v>1</v>
      </c>
      <c r="C19" s="123"/>
      <c r="D19" s="123"/>
      <c r="E19" s="123"/>
      <c r="F19" s="124"/>
      <c r="G19" s="30">
        <v>2</v>
      </c>
      <c r="H19" s="30">
        <v>3</v>
      </c>
      <c r="I19" s="30">
        <v>4</v>
      </c>
      <c r="J19" s="30">
        <v>5</v>
      </c>
      <c r="K19" s="30" t="s">
        <v>13</v>
      </c>
      <c r="L19" s="30" t="s">
        <v>14</v>
      </c>
    </row>
    <row r="20" spans="2:12" ht="14.45" x14ac:dyDescent="0.3">
      <c r="B20" s="65"/>
      <c r="C20" s="66"/>
      <c r="D20" s="67"/>
      <c r="E20" s="68"/>
      <c r="F20" s="8" t="s">
        <v>21</v>
      </c>
      <c r="G20" s="65">
        <f>G21+G64</f>
        <v>479976.60362333269</v>
      </c>
      <c r="H20" s="65">
        <f>H21+H64</f>
        <v>704196</v>
      </c>
      <c r="I20" s="65">
        <f>I21+I64</f>
        <v>614230</v>
      </c>
      <c r="J20" s="65">
        <f>J21+J64</f>
        <v>585354.8600000001</v>
      </c>
      <c r="K20" s="70">
        <f t="shared" ref="K20:K51" si="3">(J20*100)/G20</f>
        <v>121.9548735461623</v>
      </c>
      <c r="L20" s="70">
        <f t="shared" ref="L20:L51" si="4">(J20*100)/I20</f>
        <v>95.298969441414471</v>
      </c>
    </row>
    <row r="21" spans="2:12" ht="14.45" x14ac:dyDescent="0.3">
      <c r="B21" s="65" t="s">
        <v>65</v>
      </c>
      <c r="C21" s="65"/>
      <c r="D21" s="65"/>
      <c r="E21" s="65"/>
      <c r="F21" s="65" t="s">
        <v>66</v>
      </c>
      <c r="G21" s="65">
        <f>G22+G31+G59</f>
        <v>479499.04041409516</v>
      </c>
      <c r="H21" s="65">
        <f>H22+H31+H59</f>
        <v>695143</v>
      </c>
      <c r="I21" s="65">
        <f>I22+I31+I59</f>
        <v>605771</v>
      </c>
      <c r="J21" s="65">
        <f>J22+J31+J59</f>
        <v>576896.1100000001</v>
      </c>
      <c r="K21" s="65">
        <f t="shared" si="3"/>
        <v>120.31225537006139</v>
      </c>
      <c r="L21" s="65">
        <f t="shared" si="4"/>
        <v>95.233365413662938</v>
      </c>
    </row>
    <row r="22" spans="2:12" ht="14.45" x14ac:dyDescent="0.3">
      <c r="B22" s="65"/>
      <c r="C22" s="65" t="s">
        <v>67</v>
      </c>
      <c r="D22" s="65"/>
      <c r="E22" s="65"/>
      <c r="F22" s="65" t="s">
        <v>68</v>
      </c>
      <c r="G22" s="65">
        <f>G23+G26+G28</f>
        <v>454208.4040082288</v>
      </c>
      <c r="H22" s="65">
        <f>H23+H26+H28</f>
        <v>637582</v>
      </c>
      <c r="I22" s="65">
        <f>I23+I26+I28</f>
        <v>553997</v>
      </c>
      <c r="J22" s="65">
        <f>J23+J26+J28</f>
        <v>552004.93000000005</v>
      </c>
      <c r="K22" s="65">
        <f t="shared" si="3"/>
        <v>121.53120134474648</v>
      </c>
      <c r="L22" s="65">
        <f t="shared" si="4"/>
        <v>99.640418630425813</v>
      </c>
    </row>
    <row r="23" spans="2:12" x14ac:dyDescent="0.25">
      <c r="B23" s="65"/>
      <c r="C23" s="65"/>
      <c r="D23" s="65" t="s">
        <v>69</v>
      </c>
      <c r="E23" s="65"/>
      <c r="F23" s="65" t="s">
        <v>70</v>
      </c>
      <c r="G23" s="65">
        <f>G24+G25</f>
        <v>340638.45377928193</v>
      </c>
      <c r="H23" s="65">
        <f>H24+H25</f>
        <v>485033</v>
      </c>
      <c r="I23" s="65">
        <f>I24+I25</f>
        <v>418708</v>
      </c>
      <c r="J23" s="65">
        <f>J24+J25</f>
        <v>418504.11</v>
      </c>
      <c r="K23" s="65">
        <f t="shared" si="3"/>
        <v>122.85873933398354</v>
      </c>
      <c r="L23" s="65">
        <f t="shared" si="4"/>
        <v>99.951304966707113</v>
      </c>
    </row>
    <row r="24" spans="2:12" x14ac:dyDescent="0.25">
      <c r="B24" s="66"/>
      <c r="C24" s="66"/>
      <c r="D24" s="66"/>
      <c r="E24" s="66" t="s">
        <v>71</v>
      </c>
      <c r="F24" s="66" t="s">
        <v>72</v>
      </c>
      <c r="G24" s="95">
        <v>336491.9344349326</v>
      </c>
      <c r="H24" s="66">
        <v>464415</v>
      </c>
      <c r="I24" s="66">
        <v>414590</v>
      </c>
      <c r="J24" s="66">
        <v>414491.75</v>
      </c>
      <c r="K24" s="66">
        <f t="shared" si="3"/>
        <v>123.18029277464011</v>
      </c>
      <c r="L24" s="66">
        <f t="shared" si="4"/>
        <v>99.976301888612852</v>
      </c>
    </row>
    <row r="25" spans="2:12" x14ac:dyDescent="0.25">
      <c r="B25" s="66"/>
      <c r="C25" s="66"/>
      <c r="D25" s="66"/>
      <c r="E25" s="66" t="s">
        <v>73</v>
      </c>
      <c r="F25" s="66" t="s">
        <v>74</v>
      </c>
      <c r="G25" s="95">
        <v>4146.5193443493254</v>
      </c>
      <c r="H25" s="66">
        <v>20618</v>
      </c>
      <c r="I25" s="66">
        <v>4118</v>
      </c>
      <c r="J25" s="66">
        <v>4012.3599999999997</v>
      </c>
      <c r="K25" s="66">
        <f t="shared" si="3"/>
        <v>96.76453108720807</v>
      </c>
      <c r="L25" s="66">
        <f t="shared" si="4"/>
        <v>97.434677027683321</v>
      </c>
    </row>
    <row r="26" spans="2:12" ht="14.45" x14ac:dyDescent="0.3">
      <c r="B26" s="65"/>
      <c r="C26" s="65"/>
      <c r="D26" s="65" t="s">
        <v>75</v>
      </c>
      <c r="E26" s="65"/>
      <c r="F26" s="65" t="s">
        <v>76</v>
      </c>
      <c r="G26" s="65">
        <f>G27</f>
        <v>18940.585307585108</v>
      </c>
      <c r="H26" s="65">
        <f>H27</f>
        <v>18581</v>
      </c>
      <c r="I26" s="65">
        <f>I27</f>
        <v>18581</v>
      </c>
      <c r="J26" s="65">
        <f>J27</f>
        <v>17240.400000000001</v>
      </c>
      <c r="K26" s="65">
        <f t="shared" si="3"/>
        <v>91.023586230441168</v>
      </c>
      <c r="L26" s="65">
        <f t="shared" si="4"/>
        <v>92.785103062267922</v>
      </c>
    </row>
    <row r="27" spans="2:12" ht="14.45" x14ac:dyDescent="0.3">
      <c r="B27" s="66"/>
      <c r="C27" s="66"/>
      <c r="D27" s="66"/>
      <c r="E27" s="66" t="s">
        <v>77</v>
      </c>
      <c r="F27" s="66" t="s">
        <v>76</v>
      </c>
      <c r="G27" s="66">
        <v>18940.585307585108</v>
      </c>
      <c r="H27" s="66">
        <v>18581</v>
      </c>
      <c r="I27" s="66">
        <v>18581</v>
      </c>
      <c r="J27" s="66">
        <v>17240.400000000001</v>
      </c>
      <c r="K27" s="66">
        <f t="shared" si="3"/>
        <v>91.023586230441168</v>
      </c>
      <c r="L27" s="66">
        <f t="shared" si="4"/>
        <v>92.785103062267922</v>
      </c>
    </row>
    <row r="28" spans="2:12" x14ac:dyDescent="0.25">
      <c r="B28" s="65"/>
      <c r="C28" s="65"/>
      <c r="D28" s="65" t="s">
        <v>78</v>
      </c>
      <c r="E28" s="65"/>
      <c r="F28" s="65" t="s">
        <v>79</v>
      </c>
      <c r="G28" s="65">
        <f>G29+G30</f>
        <v>94629.364921361732</v>
      </c>
      <c r="H28" s="65">
        <f>H29+H30</f>
        <v>133968</v>
      </c>
      <c r="I28" s="65">
        <f>I29+I30</f>
        <v>116708</v>
      </c>
      <c r="J28" s="65">
        <f>J29+J30</f>
        <v>116260.42</v>
      </c>
      <c r="K28" s="65">
        <f t="shared" si="3"/>
        <v>122.85871314534761</v>
      </c>
      <c r="L28" s="65">
        <f t="shared" si="4"/>
        <v>99.616495870034612</v>
      </c>
    </row>
    <row r="29" spans="2:12" ht="14.45" x14ac:dyDescent="0.3">
      <c r="B29" s="66"/>
      <c r="C29" s="66"/>
      <c r="D29" s="66"/>
      <c r="E29" s="66" t="s">
        <v>80</v>
      </c>
      <c r="F29" s="66" t="s">
        <v>81</v>
      </c>
      <c r="G29" s="66">
        <v>38424.012210498367</v>
      </c>
      <c r="H29" s="66">
        <v>49110</v>
      </c>
      <c r="I29" s="66">
        <v>47610</v>
      </c>
      <c r="J29" s="66">
        <v>47207.209999999992</v>
      </c>
      <c r="K29" s="66">
        <f t="shared" si="3"/>
        <v>122.85861700590924</v>
      </c>
      <c r="L29" s="66">
        <f t="shared" si="4"/>
        <v>99.153980256248673</v>
      </c>
    </row>
    <row r="30" spans="2:12" ht="14.45" x14ac:dyDescent="0.3">
      <c r="B30" s="66"/>
      <c r="C30" s="66"/>
      <c r="D30" s="66"/>
      <c r="E30" s="66" t="s">
        <v>82</v>
      </c>
      <c r="F30" s="66" t="s">
        <v>83</v>
      </c>
      <c r="G30" s="66">
        <v>56205.352710863357</v>
      </c>
      <c r="H30" s="66">
        <v>84858</v>
      </c>
      <c r="I30" s="66">
        <v>69098</v>
      </c>
      <c r="J30" s="66">
        <v>69053.210000000006</v>
      </c>
      <c r="K30" s="66">
        <f t="shared" si="3"/>
        <v>122.85877886974531</v>
      </c>
      <c r="L30" s="66">
        <f t="shared" si="4"/>
        <v>99.935179021100481</v>
      </c>
    </row>
    <row r="31" spans="2:12" ht="14.45" x14ac:dyDescent="0.3">
      <c r="B31" s="65"/>
      <c r="C31" s="65" t="s">
        <v>84</v>
      </c>
      <c r="D31" s="65"/>
      <c r="E31" s="65"/>
      <c r="F31" s="65" t="s">
        <v>85</v>
      </c>
      <c r="G31" s="65">
        <f>G32+G36+G43+G53</f>
        <v>24980.396841197158</v>
      </c>
      <c r="H31" s="65">
        <f>H32+H36+H43+H53</f>
        <v>56890</v>
      </c>
      <c r="I31" s="65">
        <f>I32+I36+I43+I53</f>
        <v>51440</v>
      </c>
      <c r="J31" s="65">
        <f>J32+J36+J43+J53</f>
        <v>24589.430000000004</v>
      </c>
      <c r="K31" s="65">
        <f t="shared" si="3"/>
        <v>98.434905403294565</v>
      </c>
      <c r="L31" s="65">
        <f t="shared" si="4"/>
        <v>47.802157853810272</v>
      </c>
    </row>
    <row r="32" spans="2:12" x14ac:dyDescent="0.25">
      <c r="B32" s="65"/>
      <c r="C32" s="65"/>
      <c r="D32" s="65" t="s">
        <v>86</v>
      </c>
      <c r="E32" s="65"/>
      <c r="F32" s="65" t="s">
        <v>87</v>
      </c>
      <c r="G32" s="65">
        <f>G33+G34+G35</f>
        <v>11339.033777954741</v>
      </c>
      <c r="H32" s="65">
        <f>H33+H34+H35</f>
        <v>15795</v>
      </c>
      <c r="I32" s="65">
        <f>I33+I34+I35</f>
        <v>10345</v>
      </c>
      <c r="J32" s="65">
        <f>J33+J34+J35</f>
        <v>9930.9100000000017</v>
      </c>
      <c r="K32" s="65">
        <f t="shared" si="3"/>
        <v>87.581624629318924</v>
      </c>
      <c r="L32" s="65">
        <f t="shared" si="4"/>
        <v>95.997196713388121</v>
      </c>
    </row>
    <row r="33" spans="2:12" x14ac:dyDescent="0.25">
      <c r="B33" s="66"/>
      <c r="C33" s="66"/>
      <c r="D33" s="66"/>
      <c r="E33" s="66" t="s">
        <v>88</v>
      </c>
      <c r="F33" s="66" t="s">
        <v>89</v>
      </c>
      <c r="G33" s="66">
        <v>398.16842524387812</v>
      </c>
      <c r="H33" s="66">
        <v>664</v>
      </c>
      <c r="I33" s="66">
        <v>664</v>
      </c>
      <c r="J33" s="66">
        <f>630.92-171.83</f>
        <v>459.08999999999992</v>
      </c>
      <c r="K33" s="66">
        <f t="shared" si="3"/>
        <v>115.30045349999999</v>
      </c>
      <c r="L33" s="66">
        <f t="shared" si="4"/>
        <v>69.140060240963848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10675.419735881611</v>
      </c>
      <c r="H34" s="66">
        <v>14467</v>
      </c>
      <c r="I34" s="66">
        <v>9017</v>
      </c>
      <c r="J34" s="66">
        <v>8971.8200000000015</v>
      </c>
      <c r="K34" s="66">
        <f t="shared" si="3"/>
        <v>84.041847739667162</v>
      </c>
      <c r="L34" s="66">
        <f t="shared" si="4"/>
        <v>99.498946434512604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265.44561682925212</v>
      </c>
      <c r="H35" s="66">
        <v>664</v>
      </c>
      <c r="I35" s="66">
        <v>664</v>
      </c>
      <c r="J35" s="66">
        <v>500</v>
      </c>
      <c r="K35" s="66">
        <f t="shared" si="3"/>
        <v>188.36249999999998</v>
      </c>
      <c r="L35" s="66">
        <f t="shared" si="4"/>
        <v>75.301204819277103</v>
      </c>
    </row>
    <row r="36" spans="2:12" ht="14.45" x14ac:dyDescent="0.3">
      <c r="B36" s="65"/>
      <c r="C36" s="65"/>
      <c r="D36" s="65" t="s">
        <v>94</v>
      </c>
      <c r="E36" s="65"/>
      <c r="F36" s="65" t="s">
        <v>95</v>
      </c>
      <c r="G36" s="65">
        <f>G37+G38+G39+G40+G41+G42</f>
        <v>9236.8916318269294</v>
      </c>
      <c r="H36" s="65">
        <f>H37+H38+H39+H40+H41+H42</f>
        <v>30087</v>
      </c>
      <c r="I36" s="65">
        <f>I37+I38+I39+I40+I41+I42</f>
        <v>30087</v>
      </c>
      <c r="J36" s="65">
        <f>J37+J38+J39+J40+J41+J42</f>
        <v>9577.7900000000009</v>
      </c>
      <c r="K36" s="65">
        <f t="shared" si="3"/>
        <v>103.69061781561301</v>
      </c>
      <c r="L36" s="65">
        <f t="shared" si="4"/>
        <v>31.833649084322136</v>
      </c>
    </row>
    <row r="37" spans="2:12" ht="14.45" x14ac:dyDescent="0.3">
      <c r="B37" s="66"/>
      <c r="C37" s="66"/>
      <c r="D37" s="66"/>
      <c r="E37" s="66" t="s">
        <v>96</v>
      </c>
      <c r="F37" s="66" t="s">
        <v>97</v>
      </c>
      <c r="G37" s="66">
        <v>8799.5022894684444</v>
      </c>
      <c r="H37" s="66">
        <v>6636</v>
      </c>
      <c r="I37" s="66">
        <v>6636</v>
      </c>
      <c r="J37" s="66">
        <f>9547.18-61.38</f>
        <v>9485.8000000000011</v>
      </c>
      <c r="K37" s="66">
        <f t="shared" si="3"/>
        <v>107.79927873139987</v>
      </c>
      <c r="L37" s="66">
        <f t="shared" si="4"/>
        <v>142.94454490657023</v>
      </c>
    </row>
    <row r="38" spans="2:12" ht="14.45" x14ac:dyDescent="0.3">
      <c r="B38" s="66"/>
      <c r="C38" s="66"/>
      <c r="D38" s="66"/>
      <c r="E38" s="66" t="s">
        <v>98</v>
      </c>
      <c r="F38" s="66" t="s">
        <v>99</v>
      </c>
      <c r="G38" s="66">
        <v>0</v>
      </c>
      <c r="H38" s="66">
        <v>21991</v>
      </c>
      <c r="I38" s="66">
        <v>21991</v>
      </c>
      <c r="J38" s="66">
        <v>70</v>
      </c>
      <c r="K38" s="66" t="e">
        <f t="shared" si="3"/>
        <v>#DIV/0!</v>
      </c>
      <c r="L38" s="66">
        <f t="shared" si="4"/>
        <v>0.31831203674230368</v>
      </c>
    </row>
    <row r="39" spans="2:12" ht="14.45" x14ac:dyDescent="0.3">
      <c r="B39" s="66"/>
      <c r="C39" s="66"/>
      <c r="D39" s="66"/>
      <c r="E39" s="66" t="s">
        <v>100</v>
      </c>
      <c r="F39" s="66" t="s">
        <v>101</v>
      </c>
      <c r="G39" s="66">
        <v>0</v>
      </c>
      <c r="H39" s="66">
        <v>1195</v>
      </c>
      <c r="I39" s="66">
        <v>1195</v>
      </c>
      <c r="J39" s="66">
        <v>0</v>
      </c>
      <c r="K39" s="66" t="e">
        <f t="shared" si="3"/>
        <v>#DIV/0!</v>
      </c>
      <c r="L39" s="66">
        <f t="shared" si="4"/>
        <v>0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0</v>
      </c>
      <c r="H40" s="66">
        <v>133</v>
      </c>
      <c r="I40" s="66">
        <v>133</v>
      </c>
      <c r="J40" s="66">
        <v>21.99</v>
      </c>
      <c r="K40" s="66" t="e">
        <f t="shared" si="3"/>
        <v>#DIV/0!</v>
      </c>
      <c r="L40" s="66">
        <f t="shared" si="4"/>
        <v>16.533834586466167</v>
      </c>
    </row>
    <row r="41" spans="2:12" ht="14.45" x14ac:dyDescent="0.3">
      <c r="B41" s="66"/>
      <c r="C41" s="66"/>
      <c r="D41" s="66"/>
      <c r="E41" s="66" t="s">
        <v>104</v>
      </c>
      <c r="F41" s="66" t="s">
        <v>105</v>
      </c>
      <c r="G41" s="66">
        <v>437.38934235848433</v>
      </c>
      <c r="H41" s="66">
        <v>66</v>
      </c>
      <c r="I41" s="66">
        <v>66</v>
      </c>
      <c r="J41" s="66">
        <v>0</v>
      </c>
      <c r="K41" s="66">
        <f t="shared" si="3"/>
        <v>0</v>
      </c>
      <c r="L41" s="66">
        <f t="shared" si="4"/>
        <v>0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0</v>
      </c>
      <c r="H42" s="66">
        <v>66</v>
      </c>
      <c r="I42" s="66">
        <v>66</v>
      </c>
      <c r="J42" s="66">
        <v>0</v>
      </c>
      <c r="K42" s="66" t="e">
        <f t="shared" si="3"/>
        <v>#DIV/0!</v>
      </c>
      <c r="L42" s="66">
        <f t="shared" si="4"/>
        <v>0</v>
      </c>
    </row>
    <row r="43" spans="2:12" ht="14.45" x14ac:dyDescent="0.3">
      <c r="B43" s="65"/>
      <c r="C43" s="65"/>
      <c r="D43" s="65" t="s">
        <v>108</v>
      </c>
      <c r="E43" s="65"/>
      <c r="F43" s="65" t="s">
        <v>109</v>
      </c>
      <c r="G43" s="65">
        <f>G44+G45+G46+G47+G48+G49+G50+G51+G52</f>
        <v>4298.2931846837873</v>
      </c>
      <c r="H43" s="65">
        <f>H44+H45+H46+H47+H48+H49+H50+H51+H52</f>
        <v>8420</v>
      </c>
      <c r="I43" s="65">
        <f>I44+I45+I46+I47+I48+I49+I50+I51+I52</f>
        <v>8420</v>
      </c>
      <c r="J43" s="65">
        <f>J44+J45+J46+J47+J48+J49+J50+J51+J52</f>
        <v>3798.7299999999996</v>
      </c>
      <c r="K43" s="65">
        <f t="shared" si="3"/>
        <v>88.377638210816016</v>
      </c>
      <c r="L43" s="65">
        <f t="shared" si="4"/>
        <v>45.115558194774337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2018.4365253168753</v>
      </c>
      <c r="H44" s="66">
        <v>1327</v>
      </c>
      <c r="I44" s="66">
        <v>1327</v>
      </c>
      <c r="J44" s="66">
        <v>1755.2599999999998</v>
      </c>
      <c r="K44" s="66">
        <f t="shared" si="3"/>
        <v>86.961367275319233</v>
      </c>
      <c r="L44" s="66">
        <f t="shared" si="4"/>
        <v>132.27279577995478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960.75519277987905</v>
      </c>
      <c r="H45" s="66">
        <v>1195</v>
      </c>
      <c r="I45" s="66">
        <v>1195</v>
      </c>
      <c r="J45" s="66">
        <v>180</v>
      </c>
      <c r="K45" s="66">
        <f t="shared" si="3"/>
        <v>18.735261735008933</v>
      </c>
      <c r="L45" s="66">
        <f t="shared" si="4"/>
        <v>15.06276150627615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0</v>
      </c>
      <c r="H46" s="66">
        <v>13</v>
      </c>
      <c r="I46" s="66">
        <v>13</v>
      </c>
      <c r="J46" s="66">
        <v>0</v>
      </c>
      <c r="K46" s="66" t="e">
        <f t="shared" si="3"/>
        <v>#DIV/0!</v>
      </c>
      <c r="L46" s="66">
        <f t="shared" si="4"/>
        <v>0</v>
      </c>
    </row>
    <row r="47" spans="2:12" ht="14.45" x14ac:dyDescent="0.3">
      <c r="B47" s="66"/>
      <c r="C47" s="66"/>
      <c r="D47" s="66"/>
      <c r="E47" s="66" t="s">
        <v>116</v>
      </c>
      <c r="F47" s="66" t="s">
        <v>117</v>
      </c>
      <c r="G47" s="66">
        <v>0</v>
      </c>
      <c r="H47" s="66">
        <v>2654</v>
      </c>
      <c r="I47" s="66">
        <v>2654</v>
      </c>
      <c r="J47" s="66">
        <v>0</v>
      </c>
      <c r="K47" s="66" t="e">
        <f t="shared" si="3"/>
        <v>#DIV/0!</v>
      </c>
      <c r="L47" s="66">
        <f t="shared" si="4"/>
        <v>0</v>
      </c>
    </row>
    <row r="48" spans="2:12" ht="14.45" x14ac:dyDescent="0.3">
      <c r="B48" s="66"/>
      <c r="C48" s="66"/>
      <c r="D48" s="66"/>
      <c r="E48" s="66" t="s">
        <v>118</v>
      </c>
      <c r="F48" s="66" t="s">
        <v>119</v>
      </c>
      <c r="G48" s="66">
        <v>1254.0672904638661</v>
      </c>
      <c r="H48" s="66">
        <v>0</v>
      </c>
      <c r="I48" s="66">
        <v>0</v>
      </c>
      <c r="J48" s="66">
        <v>1825.2199999999996</v>
      </c>
      <c r="K48" s="66">
        <f t="shared" si="3"/>
        <v>145.54402414282492</v>
      </c>
      <c r="L48" s="66" t="e">
        <f t="shared" si="4"/>
        <v>#DIV/0!</v>
      </c>
    </row>
    <row r="49" spans="2:12" ht="14.45" x14ac:dyDescent="0.3">
      <c r="B49" s="66"/>
      <c r="C49" s="66"/>
      <c r="D49" s="66"/>
      <c r="E49" s="66" t="s">
        <v>120</v>
      </c>
      <c r="F49" s="66" t="s">
        <v>121</v>
      </c>
      <c r="G49" s="66">
        <v>65.034176123166759</v>
      </c>
      <c r="H49" s="66">
        <v>2820</v>
      </c>
      <c r="I49" s="66">
        <v>2820</v>
      </c>
      <c r="J49" s="66">
        <f>70-31.75</f>
        <v>38.25</v>
      </c>
      <c r="K49" s="66">
        <f t="shared" si="3"/>
        <v>58.81522959183674</v>
      </c>
      <c r="L49" s="66">
        <f t="shared" si="4"/>
        <v>1.3563829787234043</v>
      </c>
    </row>
    <row r="50" spans="2:12" ht="14.45" x14ac:dyDescent="0.3">
      <c r="B50" s="66"/>
      <c r="C50" s="66"/>
      <c r="D50" s="66"/>
      <c r="E50" s="66" t="s">
        <v>122</v>
      </c>
      <c r="F50" s="66" t="s">
        <v>123</v>
      </c>
      <c r="G50" s="66">
        <v>0</v>
      </c>
      <c r="H50" s="66">
        <v>133</v>
      </c>
      <c r="I50" s="66">
        <v>133</v>
      </c>
      <c r="J50" s="66">
        <v>0</v>
      </c>
      <c r="K50" s="66" t="e">
        <f t="shared" si="3"/>
        <v>#DIV/0!</v>
      </c>
      <c r="L50" s="66">
        <f t="shared" si="4"/>
        <v>0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0</v>
      </c>
      <c r="H51" s="66">
        <v>13</v>
      </c>
      <c r="I51" s="66">
        <v>13</v>
      </c>
      <c r="J51" s="66">
        <v>0</v>
      </c>
      <c r="K51" s="66" t="e">
        <f t="shared" si="3"/>
        <v>#DIV/0!</v>
      </c>
      <c r="L51" s="66">
        <f t="shared" si="4"/>
        <v>0</v>
      </c>
    </row>
    <row r="52" spans="2:12" ht="14.45" x14ac:dyDescent="0.3">
      <c r="B52" s="66"/>
      <c r="C52" s="66"/>
      <c r="D52" s="66"/>
      <c r="E52" s="66" t="s">
        <v>126</v>
      </c>
      <c r="F52" s="66" t="s">
        <v>127</v>
      </c>
      <c r="G52" s="66">
        <v>0</v>
      </c>
      <c r="H52" s="66">
        <v>265</v>
      </c>
      <c r="I52" s="66">
        <v>265</v>
      </c>
      <c r="J52" s="66">
        <v>0</v>
      </c>
      <c r="K52" s="66" t="e">
        <f t="shared" ref="K52:K71" si="5">(J52*100)/G52</f>
        <v>#DIV/0!</v>
      </c>
      <c r="L52" s="66">
        <f t="shared" ref="L52:L71" si="6">(J52*100)/I52</f>
        <v>0</v>
      </c>
    </row>
    <row r="53" spans="2:12" ht="14.45" x14ac:dyDescent="0.3">
      <c r="B53" s="65"/>
      <c r="C53" s="65"/>
      <c r="D53" s="65" t="s">
        <v>128</v>
      </c>
      <c r="E53" s="65"/>
      <c r="F53" s="65" t="s">
        <v>129</v>
      </c>
      <c r="G53" s="65">
        <f>G54+G55+G56+G57+G58</f>
        <v>106.17824673170084</v>
      </c>
      <c r="H53" s="65">
        <f>H54+H55+H56+H57+H58</f>
        <v>2588</v>
      </c>
      <c r="I53" s="65">
        <f>I54+I55+I56+I57+I58</f>
        <v>2588</v>
      </c>
      <c r="J53" s="65">
        <f>J54+J55+J56+J57+J58</f>
        <v>1282</v>
      </c>
      <c r="K53" s="65">
        <f t="shared" si="5"/>
        <v>1207.4036250000001</v>
      </c>
      <c r="L53" s="65">
        <f t="shared" si="6"/>
        <v>49.536321483771253</v>
      </c>
    </row>
    <row r="54" spans="2:12" ht="14.45" x14ac:dyDescent="0.3">
      <c r="B54" s="66"/>
      <c r="C54" s="66"/>
      <c r="D54" s="66"/>
      <c r="E54" s="66" t="s">
        <v>130</v>
      </c>
      <c r="F54" s="66" t="s">
        <v>131</v>
      </c>
      <c r="G54" s="66">
        <v>0</v>
      </c>
      <c r="H54" s="66">
        <v>1991</v>
      </c>
      <c r="I54" s="66">
        <v>1991</v>
      </c>
      <c r="J54" s="66">
        <v>0</v>
      </c>
      <c r="K54" s="66" t="e">
        <f t="shared" si="5"/>
        <v>#DIV/0!</v>
      </c>
      <c r="L54" s="66">
        <f t="shared" si="6"/>
        <v>0</v>
      </c>
    </row>
    <row r="55" spans="2:12" ht="14.45" x14ac:dyDescent="0.3">
      <c r="B55" s="66"/>
      <c r="C55" s="66"/>
      <c r="D55" s="66"/>
      <c r="E55" s="66" t="s">
        <v>132</v>
      </c>
      <c r="F55" s="66" t="s">
        <v>133</v>
      </c>
      <c r="G55" s="66">
        <v>0</v>
      </c>
      <c r="H55" s="66">
        <v>199</v>
      </c>
      <c r="I55" s="66">
        <v>199</v>
      </c>
      <c r="J55" s="66">
        <v>0</v>
      </c>
      <c r="K55" s="66" t="e">
        <f t="shared" si="5"/>
        <v>#DIV/0!</v>
      </c>
      <c r="L55" s="66">
        <f t="shared" si="6"/>
        <v>0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0</v>
      </c>
      <c r="H56" s="66">
        <v>27</v>
      </c>
      <c r="I56" s="66">
        <v>27</v>
      </c>
      <c r="J56" s="66">
        <v>0</v>
      </c>
      <c r="K56" s="66" t="e">
        <f t="shared" si="5"/>
        <v>#DIV/0!</v>
      </c>
      <c r="L56" s="66">
        <f t="shared" si="6"/>
        <v>0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0</v>
      </c>
      <c r="H57" s="66">
        <v>106</v>
      </c>
      <c r="I57" s="66">
        <v>106</v>
      </c>
      <c r="J57" s="66">
        <v>1260</v>
      </c>
      <c r="K57" s="66" t="e">
        <f t="shared" si="5"/>
        <v>#DIV/0!</v>
      </c>
      <c r="L57" s="66">
        <f t="shared" si="6"/>
        <v>1188.6792452830189</v>
      </c>
    </row>
    <row r="58" spans="2:12" x14ac:dyDescent="0.25">
      <c r="B58" s="66"/>
      <c r="C58" s="66"/>
      <c r="D58" s="66"/>
      <c r="E58" s="66" t="s">
        <v>138</v>
      </c>
      <c r="F58" s="66" t="s">
        <v>129</v>
      </c>
      <c r="G58" s="66">
        <v>106.17824673170084</v>
      </c>
      <c r="H58" s="66">
        <v>265</v>
      </c>
      <c r="I58" s="66">
        <v>265</v>
      </c>
      <c r="J58" s="66">
        <f>70-48</f>
        <v>22</v>
      </c>
      <c r="K58" s="66">
        <f t="shared" si="5"/>
        <v>20.719875000000002</v>
      </c>
      <c r="L58" s="66">
        <f t="shared" si="6"/>
        <v>8.3018867924528301</v>
      </c>
    </row>
    <row r="59" spans="2:12" x14ac:dyDescent="0.25">
      <c r="B59" s="65"/>
      <c r="C59" s="65" t="s">
        <v>139</v>
      </c>
      <c r="D59" s="65"/>
      <c r="E59" s="65"/>
      <c r="F59" s="65" t="s">
        <v>140</v>
      </c>
      <c r="G59" s="65">
        <f>G60+G62</f>
        <v>310.23956466918838</v>
      </c>
      <c r="H59" s="65">
        <f>H60+H62</f>
        <v>671</v>
      </c>
      <c r="I59" s="65">
        <f>I60+I62</f>
        <v>334</v>
      </c>
      <c r="J59" s="65">
        <f>J60+J62</f>
        <v>301.75</v>
      </c>
      <c r="K59" s="65">
        <f t="shared" si="5"/>
        <v>97.263545454545465</v>
      </c>
      <c r="L59" s="65">
        <f t="shared" si="6"/>
        <v>90.344311377245504</v>
      </c>
    </row>
    <row r="60" spans="2:12" x14ac:dyDescent="0.25">
      <c r="B60" s="65"/>
      <c r="C60" s="65"/>
      <c r="D60" s="65" t="s">
        <v>141</v>
      </c>
      <c r="E60" s="65"/>
      <c r="F60" s="65" t="s">
        <v>142</v>
      </c>
      <c r="G60" s="65">
        <f>G61</f>
        <v>0</v>
      </c>
      <c r="H60" s="65">
        <f>H61</f>
        <v>7</v>
      </c>
      <c r="I60" s="65">
        <f>I61</f>
        <v>7</v>
      </c>
      <c r="J60" s="65">
        <f>J61</f>
        <v>0</v>
      </c>
      <c r="K60" s="65" t="e">
        <f t="shared" si="5"/>
        <v>#DIV/0!</v>
      </c>
      <c r="L60" s="65">
        <f t="shared" si="6"/>
        <v>0</v>
      </c>
    </row>
    <row r="61" spans="2:12" x14ac:dyDescent="0.25">
      <c r="B61" s="66"/>
      <c r="C61" s="66"/>
      <c r="D61" s="66"/>
      <c r="E61" s="66" t="s">
        <v>143</v>
      </c>
      <c r="F61" s="66" t="s">
        <v>144</v>
      </c>
      <c r="G61" s="66">
        <v>0</v>
      </c>
      <c r="H61" s="66">
        <v>7</v>
      </c>
      <c r="I61" s="66">
        <v>7</v>
      </c>
      <c r="J61" s="66">
        <v>0</v>
      </c>
      <c r="K61" s="66" t="e">
        <f t="shared" si="5"/>
        <v>#DIV/0!</v>
      </c>
      <c r="L61" s="66">
        <f t="shared" si="6"/>
        <v>0</v>
      </c>
    </row>
    <row r="62" spans="2:12" x14ac:dyDescent="0.25">
      <c r="B62" s="65"/>
      <c r="C62" s="65"/>
      <c r="D62" s="65" t="s">
        <v>145</v>
      </c>
      <c r="E62" s="65"/>
      <c r="F62" s="65" t="s">
        <v>146</v>
      </c>
      <c r="G62" s="65">
        <f>G63</f>
        <v>310.23956466918838</v>
      </c>
      <c r="H62" s="65">
        <f>H63</f>
        <v>664</v>
      </c>
      <c r="I62" s="65">
        <f>I63</f>
        <v>327</v>
      </c>
      <c r="J62" s="65">
        <f>J63</f>
        <v>301.75</v>
      </c>
      <c r="K62" s="65">
        <f t="shared" si="5"/>
        <v>97.263545454545465</v>
      </c>
      <c r="L62" s="65">
        <f t="shared" si="6"/>
        <v>92.278287461773701</v>
      </c>
    </row>
    <row r="63" spans="2:12" x14ac:dyDescent="0.25">
      <c r="B63" s="66"/>
      <c r="C63" s="66"/>
      <c r="D63" s="66"/>
      <c r="E63" s="66" t="s">
        <v>147</v>
      </c>
      <c r="F63" s="66" t="s">
        <v>148</v>
      </c>
      <c r="G63" s="66">
        <v>310.23956466918838</v>
      </c>
      <c r="H63" s="66">
        <v>664</v>
      </c>
      <c r="I63" s="66">
        <v>327</v>
      </c>
      <c r="J63" s="66">
        <f>327-25.25</f>
        <v>301.75</v>
      </c>
      <c r="K63" s="66">
        <f t="shared" si="5"/>
        <v>97.263545454545465</v>
      </c>
      <c r="L63" s="66">
        <f t="shared" si="6"/>
        <v>92.278287461773701</v>
      </c>
    </row>
    <row r="64" spans="2:12" x14ac:dyDescent="0.25">
      <c r="B64" s="65" t="s">
        <v>149</v>
      </c>
      <c r="C64" s="65"/>
      <c r="D64" s="65"/>
      <c r="E64" s="65"/>
      <c r="F64" s="65" t="s">
        <v>150</v>
      </c>
      <c r="G64" s="65">
        <f>G65+G69</f>
        <v>477.56320923750741</v>
      </c>
      <c r="H64" s="65">
        <f>H65+H69</f>
        <v>9053</v>
      </c>
      <c r="I64" s="65">
        <f>I65+I69</f>
        <v>8459</v>
      </c>
      <c r="J64" s="65">
        <f>J65+J69</f>
        <v>8458.75</v>
      </c>
      <c r="K64" s="65">
        <f t="shared" si="5"/>
        <v>1771.2315011672506</v>
      </c>
      <c r="L64" s="65">
        <f t="shared" si="6"/>
        <v>99.997044567915836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</f>
        <v>477.56320923750741</v>
      </c>
      <c r="H65" s="65">
        <f>H66</f>
        <v>7831</v>
      </c>
      <c r="I65" s="65">
        <f>I66</f>
        <v>7237</v>
      </c>
      <c r="J65" s="65">
        <f>J66</f>
        <v>7236.96</v>
      </c>
      <c r="K65" s="65">
        <f t="shared" si="5"/>
        <v>1515.3931165582794</v>
      </c>
      <c r="L65" s="65">
        <f t="shared" si="6"/>
        <v>99.999447284786513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G67+G68</f>
        <v>477.56320923750741</v>
      </c>
      <c r="H66" s="65">
        <f>H67+H68</f>
        <v>7831</v>
      </c>
      <c r="I66" s="65">
        <f>I67+I68</f>
        <v>7237</v>
      </c>
      <c r="J66" s="65">
        <f>J67+J68</f>
        <v>7236.96</v>
      </c>
      <c r="K66" s="65">
        <f t="shared" si="5"/>
        <v>1515.3931165582794</v>
      </c>
      <c r="L66" s="65">
        <f t="shared" si="6"/>
        <v>99.999447284786513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477.56320923750741</v>
      </c>
      <c r="H67" s="66">
        <v>7831</v>
      </c>
      <c r="I67" s="66">
        <v>7237</v>
      </c>
      <c r="J67" s="66">
        <v>7236.96</v>
      </c>
      <c r="K67" s="66">
        <f t="shared" si="5"/>
        <v>1515.3931165582794</v>
      </c>
      <c r="L67" s="66">
        <f t="shared" si="6"/>
        <v>99.999447284786513</v>
      </c>
    </row>
    <row r="68" spans="2:12" x14ac:dyDescent="0.25">
      <c r="B68" s="66"/>
      <c r="C68" s="66"/>
      <c r="D68" s="66"/>
      <c r="E68" s="66" t="s">
        <v>157</v>
      </c>
      <c r="F68" s="66" t="s">
        <v>158</v>
      </c>
      <c r="G68" s="66">
        <v>0</v>
      </c>
      <c r="H68" s="66">
        <v>0</v>
      </c>
      <c r="I68" s="66">
        <v>0</v>
      </c>
      <c r="J68" s="66">
        <v>0</v>
      </c>
      <c r="K68" s="66" t="e">
        <f t="shared" si="5"/>
        <v>#DIV/0!</v>
      </c>
      <c r="L68" s="66" t="e">
        <f t="shared" si="6"/>
        <v>#DIV/0!</v>
      </c>
    </row>
    <row r="69" spans="2:12" x14ac:dyDescent="0.25">
      <c r="B69" s="65"/>
      <c r="C69" s="65" t="s">
        <v>159</v>
      </c>
      <c r="D69" s="65"/>
      <c r="E69" s="65"/>
      <c r="F69" s="65" t="s">
        <v>160</v>
      </c>
      <c r="G69" s="65">
        <f t="shared" ref="G69:J70" si="7">G70</f>
        <v>0</v>
      </c>
      <c r="H69" s="65">
        <f t="shared" si="7"/>
        <v>1222</v>
      </c>
      <c r="I69" s="65">
        <f t="shared" si="7"/>
        <v>1222</v>
      </c>
      <c r="J69" s="65">
        <f t="shared" si="7"/>
        <v>1221.79</v>
      </c>
      <c r="K69" s="65" t="e">
        <f t="shared" si="5"/>
        <v>#DIV/0!</v>
      </c>
      <c r="L69" s="65">
        <f t="shared" si="6"/>
        <v>99.982815057283148</v>
      </c>
    </row>
    <row r="70" spans="2:12" x14ac:dyDescent="0.25">
      <c r="B70" s="65"/>
      <c r="C70" s="65"/>
      <c r="D70" s="65" t="s">
        <v>161</v>
      </c>
      <c r="E70" s="65"/>
      <c r="F70" s="65" t="s">
        <v>162</v>
      </c>
      <c r="G70" s="65">
        <f t="shared" si="7"/>
        <v>0</v>
      </c>
      <c r="H70" s="65">
        <f t="shared" si="7"/>
        <v>1222</v>
      </c>
      <c r="I70" s="65">
        <f t="shared" si="7"/>
        <v>1222</v>
      </c>
      <c r="J70" s="65">
        <f t="shared" si="7"/>
        <v>1221.79</v>
      </c>
      <c r="K70" s="65" t="e">
        <f t="shared" si="5"/>
        <v>#DIV/0!</v>
      </c>
      <c r="L70" s="65">
        <f t="shared" si="6"/>
        <v>99.982815057283148</v>
      </c>
    </row>
    <row r="71" spans="2:12" x14ac:dyDescent="0.25">
      <c r="B71" s="66"/>
      <c r="C71" s="66"/>
      <c r="D71" s="66"/>
      <c r="E71" s="66" t="s">
        <v>163</v>
      </c>
      <c r="F71" s="66" t="s">
        <v>162</v>
      </c>
      <c r="G71" s="66">
        <v>0</v>
      </c>
      <c r="H71" s="66">
        <v>1222</v>
      </c>
      <c r="I71" s="66">
        <v>1222</v>
      </c>
      <c r="J71" s="66">
        <v>1221.79</v>
      </c>
      <c r="K71" s="66" t="e">
        <f t="shared" si="5"/>
        <v>#DIV/0!</v>
      </c>
      <c r="L71" s="66">
        <f t="shared" si="6"/>
        <v>99.982815057283148</v>
      </c>
    </row>
    <row r="72" spans="2:12" x14ac:dyDescent="0.25">
      <c r="B72" s="65"/>
      <c r="C72" s="66"/>
      <c r="D72" s="67"/>
      <c r="E72" s="68"/>
      <c r="F72" s="8"/>
      <c r="G72" s="65"/>
      <c r="H72" s="65"/>
      <c r="I72" s="65"/>
      <c r="J72" s="65"/>
      <c r="K72" s="70"/>
      <c r="L72" s="70"/>
    </row>
  </sheetData>
  <mergeCells count="7">
    <mergeCell ref="B18:F18"/>
    <mergeCell ref="B19:F19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1"/>
  <sheetViews>
    <sheetView zoomScaleNormal="100" workbookViewId="0">
      <selection activeCell="J18" sqref="J18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 t="shared" ref="C6:F7" si="0">C7</f>
        <v>479977</v>
      </c>
      <c r="D6" s="71">
        <f t="shared" si="0"/>
        <v>512974</v>
      </c>
      <c r="E6" s="71">
        <f t="shared" si="0"/>
        <v>614230</v>
      </c>
      <c r="F6" s="71">
        <f t="shared" si="0"/>
        <v>585693.06999999995</v>
      </c>
      <c r="G6" s="72">
        <f t="shared" ref="G6:G11" si="1">(F6*100)/C6</f>
        <v>122.02523662592165</v>
      </c>
      <c r="H6" s="72">
        <f t="shared" ref="H6:H11" si="2">(F6*100)/E6</f>
        <v>95.354031877309794</v>
      </c>
    </row>
    <row r="7" spans="1:8" x14ac:dyDescent="0.25">
      <c r="A7"/>
      <c r="B7" s="8" t="s">
        <v>164</v>
      </c>
      <c r="C7" s="71">
        <f t="shared" si="0"/>
        <v>479977</v>
      </c>
      <c r="D7" s="71">
        <f t="shared" si="0"/>
        <v>512974</v>
      </c>
      <c r="E7" s="71">
        <f t="shared" si="0"/>
        <v>614230</v>
      </c>
      <c r="F7" s="71">
        <f t="shared" si="0"/>
        <v>585693.06999999995</v>
      </c>
      <c r="G7" s="72">
        <f t="shared" si="1"/>
        <v>122.02523662592165</v>
      </c>
      <c r="H7" s="72">
        <f t="shared" si="2"/>
        <v>95.354031877309794</v>
      </c>
    </row>
    <row r="8" spans="1:8" x14ac:dyDescent="0.25">
      <c r="A8"/>
      <c r="B8" s="16" t="s">
        <v>165</v>
      </c>
      <c r="C8" s="73">
        <v>479977</v>
      </c>
      <c r="D8" s="73">
        <v>512974</v>
      </c>
      <c r="E8" s="73">
        <v>614230</v>
      </c>
      <c r="F8" s="74">
        <v>585693.06999999995</v>
      </c>
      <c r="G8" s="70">
        <f t="shared" si="1"/>
        <v>122.02523662592165</v>
      </c>
      <c r="H8" s="70">
        <f t="shared" si="2"/>
        <v>95.354031877309794</v>
      </c>
    </row>
    <row r="9" spans="1:8" ht="14.45" x14ac:dyDescent="0.3">
      <c r="B9" s="8" t="s">
        <v>33</v>
      </c>
      <c r="C9" s="75">
        <f t="shared" ref="C9:F10" si="3">C10</f>
        <v>479977</v>
      </c>
      <c r="D9" s="75">
        <f t="shared" si="3"/>
        <v>704196</v>
      </c>
      <c r="E9" s="75">
        <f t="shared" si="3"/>
        <v>614230</v>
      </c>
      <c r="F9" s="75">
        <f t="shared" si="3"/>
        <v>585693.06999999995</v>
      </c>
      <c r="G9" s="72">
        <f t="shared" si="1"/>
        <v>122.02523662592165</v>
      </c>
      <c r="H9" s="72">
        <f t="shared" si="2"/>
        <v>95.354031877309794</v>
      </c>
    </row>
    <row r="10" spans="1:8" x14ac:dyDescent="0.25">
      <c r="A10"/>
      <c r="B10" s="8" t="s">
        <v>164</v>
      </c>
      <c r="C10" s="75">
        <f t="shared" si="3"/>
        <v>479977</v>
      </c>
      <c r="D10" s="75">
        <f t="shared" si="3"/>
        <v>704196</v>
      </c>
      <c r="E10" s="75">
        <f t="shared" si="3"/>
        <v>614230</v>
      </c>
      <c r="F10" s="75">
        <f t="shared" si="3"/>
        <v>585693.06999999995</v>
      </c>
      <c r="G10" s="72">
        <f t="shared" si="1"/>
        <v>122.02523662592165</v>
      </c>
      <c r="H10" s="72">
        <f t="shared" si="2"/>
        <v>95.354031877309794</v>
      </c>
    </row>
    <row r="11" spans="1:8" x14ac:dyDescent="0.25">
      <c r="A11"/>
      <c r="B11" s="16" t="s">
        <v>165</v>
      </c>
      <c r="C11" s="73">
        <v>479977</v>
      </c>
      <c r="D11" s="73">
        <v>704196</v>
      </c>
      <c r="E11" s="76">
        <v>614230</v>
      </c>
      <c r="F11" s="74">
        <v>585693.06999999995</v>
      </c>
      <c r="G11" s="70">
        <f t="shared" si="1"/>
        <v>122.02523662592165</v>
      </c>
      <c r="H11" s="70">
        <f t="shared" si="2"/>
        <v>95.354031877309794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Normal="100" workbookViewId="0">
      <selection activeCell="J18" sqref="J1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479977</v>
      </c>
      <c r="D6" s="75">
        <f t="shared" si="0"/>
        <v>704196</v>
      </c>
      <c r="E6" s="75">
        <f t="shared" si="0"/>
        <v>614230</v>
      </c>
      <c r="F6" s="75">
        <f t="shared" si="0"/>
        <v>585693.06999999995</v>
      </c>
      <c r="G6" s="70">
        <f>(F6*100)/C6</f>
        <v>122.02523662592165</v>
      </c>
      <c r="H6" s="70">
        <f>(F6*100)/E6</f>
        <v>95.354031877309794</v>
      </c>
    </row>
    <row r="7" spans="2:8" ht="14.45" x14ac:dyDescent="0.3">
      <c r="B7" s="8" t="s">
        <v>166</v>
      </c>
      <c r="C7" s="75">
        <f t="shared" si="0"/>
        <v>479977</v>
      </c>
      <c r="D7" s="75">
        <f t="shared" si="0"/>
        <v>704196</v>
      </c>
      <c r="E7" s="75">
        <f t="shared" si="0"/>
        <v>614230</v>
      </c>
      <c r="F7" s="75">
        <f t="shared" si="0"/>
        <v>585693.06999999995</v>
      </c>
      <c r="G7" s="70">
        <f>(F7*100)/C7</f>
        <v>122.02523662592165</v>
      </c>
      <c r="H7" s="70">
        <f>(F7*100)/E7</f>
        <v>95.354031877309794</v>
      </c>
    </row>
    <row r="8" spans="2:8" ht="14.45" x14ac:dyDescent="0.3">
      <c r="B8" s="11" t="s">
        <v>167</v>
      </c>
      <c r="C8" s="73">
        <v>479977</v>
      </c>
      <c r="D8" s="73">
        <v>704196</v>
      </c>
      <c r="E8" s="73">
        <v>614230</v>
      </c>
      <c r="F8" s="74">
        <v>585693.06999999995</v>
      </c>
      <c r="G8" s="70">
        <f>(F8*100)/C8</f>
        <v>122.02523662592165</v>
      </c>
      <c r="H8" s="70">
        <f>(F8*100)/E8</f>
        <v>95.354031877309794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39" sqref="G3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4.45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4.45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/>
      <c r="D6" s="75"/>
      <c r="E6" s="75"/>
      <c r="F6" s="75"/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/>
      <c r="D10" s="75"/>
      <c r="E10" s="75"/>
      <c r="F10" s="75"/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22"/>
  <sheetViews>
    <sheetView topLeftCell="A34" zoomScaleNormal="100" workbookViewId="0">
      <selection activeCell="B78" sqref="B78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6" width="9.140625" style="40"/>
    <col min="7" max="7" width="11.42578125" style="40" bestFit="1" customWidth="1"/>
    <col min="8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5">
      <c r="A1" s="37" t="s">
        <v>34</v>
      </c>
      <c r="B1" s="38" t="s">
        <v>168</v>
      </c>
      <c r="C1" s="39"/>
    </row>
    <row r="2" spans="1:6" ht="15" customHeight="1" x14ac:dyDescent="0.25">
      <c r="A2" s="41" t="s">
        <v>35</v>
      </c>
      <c r="B2" s="42" t="s">
        <v>169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ht="13.15" x14ac:dyDescent="0.25">
      <c r="A4" s="43" t="s">
        <v>37</v>
      </c>
      <c r="B4" s="44"/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</row>
    <row r="7" spans="1:6" ht="13.15" x14ac:dyDescent="0.25">
      <c r="A7" s="47" t="s">
        <v>170</v>
      </c>
      <c r="B7" s="46"/>
      <c r="C7" s="77">
        <f>C10</f>
        <v>704196</v>
      </c>
      <c r="D7" s="77">
        <f>D10</f>
        <v>614230</v>
      </c>
      <c r="E7" s="77">
        <f>E10</f>
        <v>585693.07000000007</v>
      </c>
      <c r="F7" s="77">
        <f>(E7*100)/D7</f>
        <v>95.354031877309808</v>
      </c>
    </row>
    <row r="8" spans="1:6" s="57" customFormat="1" ht="13.15" x14ac:dyDescent="0.25"/>
    <row r="9" spans="1:6" ht="38.25" x14ac:dyDescent="0.2">
      <c r="A9" s="47" t="s">
        <v>171</v>
      </c>
      <c r="B9" s="47" t="s">
        <v>172</v>
      </c>
      <c r="C9" s="47" t="s">
        <v>47</v>
      </c>
      <c r="D9" s="47" t="s">
        <v>173</v>
      </c>
      <c r="E9" s="47" t="s">
        <v>174</v>
      </c>
      <c r="F9" s="47" t="s">
        <v>175</v>
      </c>
    </row>
    <row r="10" spans="1:6" x14ac:dyDescent="0.2">
      <c r="A10" s="48" t="s">
        <v>170</v>
      </c>
      <c r="B10" s="48" t="s">
        <v>176</v>
      </c>
      <c r="C10" s="78">
        <f>C11+C54</f>
        <v>704196</v>
      </c>
      <c r="D10" s="78">
        <f>D11+D54</f>
        <v>614230</v>
      </c>
      <c r="E10" s="78">
        <f>E11+E54</f>
        <v>585693.07000000007</v>
      </c>
      <c r="F10" s="79">
        <f>(E10*100)/D10</f>
        <v>95.354031877309808</v>
      </c>
    </row>
    <row r="11" spans="1:6" ht="13.15" x14ac:dyDescent="0.25">
      <c r="A11" s="49" t="s">
        <v>65</v>
      </c>
      <c r="B11" s="50" t="s">
        <v>66</v>
      </c>
      <c r="C11" s="80">
        <f>C12+C21+C49</f>
        <v>695143</v>
      </c>
      <c r="D11" s="80">
        <f>D12+D21+D49</f>
        <v>605771</v>
      </c>
      <c r="E11" s="80">
        <f>E12+E21+E49</f>
        <v>577234.32000000007</v>
      </c>
      <c r="F11" s="81">
        <f>(E11*100)/D11</f>
        <v>95.289196742663492</v>
      </c>
    </row>
    <row r="12" spans="1:6" ht="13.15" x14ac:dyDescent="0.25">
      <c r="A12" s="51" t="s">
        <v>67</v>
      </c>
      <c r="B12" s="52" t="s">
        <v>68</v>
      </c>
      <c r="C12" s="82">
        <f>C13+C16+C18</f>
        <v>637582</v>
      </c>
      <c r="D12" s="82">
        <f>D13+D16+D18</f>
        <v>553997</v>
      </c>
      <c r="E12" s="82">
        <f>E13+E16+E18</f>
        <v>552004.93000000005</v>
      </c>
      <c r="F12" s="81">
        <f>(E12*100)/D12</f>
        <v>99.640418630425813</v>
      </c>
    </row>
    <row r="13" spans="1:6" x14ac:dyDescent="0.2">
      <c r="A13" s="53" t="s">
        <v>69</v>
      </c>
      <c r="B13" s="54" t="s">
        <v>70</v>
      </c>
      <c r="C13" s="83">
        <f>C14+C15</f>
        <v>485033</v>
      </c>
      <c r="D13" s="83">
        <f>D14+D15</f>
        <v>418708</v>
      </c>
      <c r="E13" s="83">
        <f>E14+E15</f>
        <v>418504.11</v>
      </c>
      <c r="F13" s="83">
        <f>(E13*100)/D13</f>
        <v>99.951304966707113</v>
      </c>
    </row>
    <row r="14" spans="1:6" x14ac:dyDescent="0.2">
      <c r="A14" s="55" t="s">
        <v>71</v>
      </c>
      <c r="B14" s="56" t="s">
        <v>72</v>
      </c>
      <c r="C14" s="84">
        <v>464415</v>
      </c>
      <c r="D14" s="84">
        <v>414590</v>
      </c>
      <c r="E14" s="84">
        <v>414491.75</v>
      </c>
      <c r="F14" s="84"/>
    </row>
    <row r="15" spans="1:6" x14ac:dyDescent="0.2">
      <c r="A15" s="55" t="s">
        <v>73</v>
      </c>
      <c r="B15" s="56" t="s">
        <v>74</v>
      </c>
      <c r="C15" s="84">
        <v>20618</v>
      </c>
      <c r="D15" s="84">
        <v>4118</v>
      </c>
      <c r="E15" s="84">
        <v>4012.36</v>
      </c>
      <c r="F15" s="84"/>
    </row>
    <row r="16" spans="1:6" ht="13.15" x14ac:dyDescent="0.25">
      <c r="A16" s="53" t="s">
        <v>75</v>
      </c>
      <c r="B16" s="54" t="s">
        <v>76</v>
      </c>
      <c r="C16" s="83">
        <f>C17</f>
        <v>18581</v>
      </c>
      <c r="D16" s="83">
        <f>D17</f>
        <v>18581</v>
      </c>
      <c r="E16" s="83">
        <f>E17</f>
        <v>17240.400000000001</v>
      </c>
      <c r="F16" s="83">
        <f>(E16*100)/D16</f>
        <v>92.785103062267922</v>
      </c>
    </row>
    <row r="17" spans="1:6" ht="13.15" x14ac:dyDescent="0.25">
      <c r="A17" s="55" t="s">
        <v>77</v>
      </c>
      <c r="B17" s="56" t="s">
        <v>76</v>
      </c>
      <c r="C17" s="84">
        <v>18581</v>
      </c>
      <c r="D17" s="84">
        <v>18581</v>
      </c>
      <c r="E17" s="84">
        <v>17240.400000000001</v>
      </c>
      <c r="F17" s="84"/>
    </row>
    <row r="18" spans="1:6" x14ac:dyDescent="0.2">
      <c r="A18" s="53" t="s">
        <v>78</v>
      </c>
      <c r="B18" s="54" t="s">
        <v>79</v>
      </c>
      <c r="C18" s="83">
        <f>C19+C20</f>
        <v>133968</v>
      </c>
      <c r="D18" s="83">
        <f>D19+D20</f>
        <v>116708</v>
      </c>
      <c r="E18" s="83">
        <f>E19+E20</f>
        <v>116260.42000000001</v>
      </c>
      <c r="F18" s="83">
        <f>(E18*100)/D18</f>
        <v>99.616495870034626</v>
      </c>
    </row>
    <row r="19" spans="1:6" ht="13.15" x14ac:dyDescent="0.25">
      <c r="A19" s="55" t="s">
        <v>80</v>
      </c>
      <c r="B19" s="56" t="s">
        <v>81</v>
      </c>
      <c r="C19" s="84">
        <v>49110</v>
      </c>
      <c r="D19" s="84">
        <v>47610</v>
      </c>
      <c r="E19" s="84">
        <v>47207.21</v>
      </c>
      <c r="F19" s="84"/>
    </row>
    <row r="20" spans="1:6" ht="13.15" x14ac:dyDescent="0.25">
      <c r="A20" s="55" t="s">
        <v>82</v>
      </c>
      <c r="B20" s="56" t="s">
        <v>83</v>
      </c>
      <c r="C20" s="84">
        <v>84858</v>
      </c>
      <c r="D20" s="84">
        <v>69098</v>
      </c>
      <c r="E20" s="84">
        <v>69053.210000000006</v>
      </c>
      <c r="F20" s="84"/>
    </row>
    <row r="21" spans="1:6" ht="13.15" x14ac:dyDescent="0.25">
      <c r="A21" s="51" t="s">
        <v>84</v>
      </c>
      <c r="B21" s="52" t="s">
        <v>85</v>
      </c>
      <c r="C21" s="82">
        <f>C22+C26+C33+C43</f>
        <v>56890</v>
      </c>
      <c r="D21" s="82">
        <f>D22+D26+D33+D43</f>
        <v>51440</v>
      </c>
      <c r="E21" s="82">
        <f>E22+E26+E33+E43</f>
        <v>24902.39</v>
      </c>
      <c r="F21" s="81">
        <f>(E21*100)/D21</f>
        <v>48.410555987558318</v>
      </c>
    </row>
    <row r="22" spans="1:6" x14ac:dyDescent="0.2">
      <c r="A22" s="53" t="s">
        <v>86</v>
      </c>
      <c r="B22" s="54" t="s">
        <v>87</v>
      </c>
      <c r="C22" s="83">
        <f>C23+C24+C25</f>
        <v>15795</v>
      </c>
      <c r="D22" s="83">
        <f>D23+D24+D25</f>
        <v>10345</v>
      </c>
      <c r="E22" s="83">
        <f>E23+E24+E25</f>
        <v>10102.74</v>
      </c>
      <c r="F22" s="83">
        <f>(E22*100)/D22</f>
        <v>97.658192363460614</v>
      </c>
    </row>
    <row r="23" spans="1:6" x14ac:dyDescent="0.2">
      <c r="A23" s="55" t="s">
        <v>88</v>
      </c>
      <c r="B23" s="56" t="s">
        <v>89</v>
      </c>
      <c r="C23" s="84">
        <v>664</v>
      </c>
      <c r="D23" s="84">
        <v>664</v>
      </c>
      <c r="E23" s="84">
        <v>630.91999999999996</v>
      </c>
      <c r="F23" s="84"/>
    </row>
    <row r="24" spans="1:6" ht="25.5" x14ac:dyDescent="0.2">
      <c r="A24" s="55" t="s">
        <v>90</v>
      </c>
      <c r="B24" s="56" t="s">
        <v>91</v>
      </c>
      <c r="C24" s="84">
        <v>14467</v>
      </c>
      <c r="D24" s="84">
        <v>9017</v>
      </c>
      <c r="E24" s="84">
        <v>8971.82</v>
      </c>
      <c r="F24" s="84"/>
    </row>
    <row r="25" spans="1:6" x14ac:dyDescent="0.2">
      <c r="A25" s="55" t="s">
        <v>92</v>
      </c>
      <c r="B25" s="56" t="s">
        <v>93</v>
      </c>
      <c r="C25" s="84">
        <v>664</v>
      </c>
      <c r="D25" s="84">
        <v>664</v>
      </c>
      <c r="E25" s="84">
        <v>500</v>
      </c>
      <c r="F25" s="84"/>
    </row>
    <row r="26" spans="1:6" ht="13.15" x14ac:dyDescent="0.25">
      <c r="A26" s="53" t="s">
        <v>94</v>
      </c>
      <c r="B26" s="54" t="s">
        <v>95</v>
      </c>
      <c r="C26" s="83">
        <f>C27+C28+C29+C30+C31+C32</f>
        <v>30087</v>
      </c>
      <c r="D26" s="83">
        <f>D27+D28+D29+D30+D31+D32</f>
        <v>30087</v>
      </c>
      <c r="E26" s="83">
        <f>E27+E28+E29+E30+E31+E32</f>
        <v>9639.17</v>
      </c>
      <c r="F26" s="83">
        <f>(E26*100)/D26</f>
        <v>32.03765746003257</v>
      </c>
    </row>
    <row r="27" spans="1:6" ht="13.15" x14ac:dyDescent="0.25">
      <c r="A27" s="55" t="s">
        <v>96</v>
      </c>
      <c r="B27" s="56" t="s">
        <v>97</v>
      </c>
      <c r="C27" s="84">
        <v>6636</v>
      </c>
      <c r="D27" s="84">
        <v>6636</v>
      </c>
      <c r="E27" s="84">
        <v>9547.18</v>
      </c>
      <c r="F27" s="84"/>
    </row>
    <row r="28" spans="1:6" ht="13.15" x14ac:dyDescent="0.25">
      <c r="A28" s="55" t="s">
        <v>98</v>
      </c>
      <c r="B28" s="56" t="s">
        <v>99</v>
      </c>
      <c r="C28" s="84">
        <v>21991</v>
      </c>
      <c r="D28" s="84">
        <v>21991</v>
      </c>
      <c r="E28" s="84">
        <v>70</v>
      </c>
      <c r="F28" s="84"/>
    </row>
    <row r="29" spans="1:6" ht="13.15" x14ac:dyDescent="0.25">
      <c r="A29" s="55" t="s">
        <v>100</v>
      </c>
      <c r="B29" s="56" t="s">
        <v>101</v>
      </c>
      <c r="C29" s="84">
        <v>1195</v>
      </c>
      <c r="D29" s="84">
        <v>1195</v>
      </c>
      <c r="E29" s="84">
        <v>0</v>
      </c>
      <c r="F29" s="84"/>
    </row>
    <row r="30" spans="1:6" x14ac:dyDescent="0.2">
      <c r="A30" s="55" t="s">
        <v>102</v>
      </c>
      <c r="B30" s="56" t="s">
        <v>103</v>
      </c>
      <c r="C30" s="84">
        <v>133</v>
      </c>
      <c r="D30" s="84">
        <v>133</v>
      </c>
      <c r="E30" s="84">
        <v>21.99</v>
      </c>
      <c r="F30" s="84"/>
    </row>
    <row r="31" spans="1:6" ht="13.15" x14ac:dyDescent="0.25">
      <c r="A31" s="55" t="s">
        <v>104</v>
      </c>
      <c r="B31" s="56" t="s">
        <v>105</v>
      </c>
      <c r="C31" s="84">
        <v>66</v>
      </c>
      <c r="D31" s="84">
        <v>66</v>
      </c>
      <c r="E31" s="84">
        <v>0</v>
      </c>
      <c r="F31" s="84"/>
    </row>
    <row r="32" spans="1:6" x14ac:dyDescent="0.2">
      <c r="A32" s="55" t="s">
        <v>106</v>
      </c>
      <c r="B32" s="56" t="s">
        <v>107</v>
      </c>
      <c r="C32" s="84">
        <v>66</v>
      </c>
      <c r="D32" s="84">
        <v>66</v>
      </c>
      <c r="E32" s="84">
        <v>0</v>
      </c>
      <c r="F32" s="84"/>
    </row>
    <row r="33" spans="1:6" ht="13.15" x14ac:dyDescent="0.25">
      <c r="A33" s="53" t="s">
        <v>108</v>
      </c>
      <c r="B33" s="54" t="s">
        <v>109</v>
      </c>
      <c r="C33" s="83">
        <f>C34+C35+C36+C37+C38+C39+C40+C41+C42</f>
        <v>8420</v>
      </c>
      <c r="D33" s="83">
        <f>D34+D35+D36+D37+D38+D39+D40+D41+D42</f>
        <v>8420</v>
      </c>
      <c r="E33" s="83">
        <f>E34+E35+E36+E37+E38+E39+E40+E41+E42</f>
        <v>3830.48</v>
      </c>
      <c r="F33" s="83">
        <f>(E33*100)/D33</f>
        <v>45.492636579572448</v>
      </c>
    </row>
    <row r="34" spans="1:6" x14ac:dyDescent="0.2">
      <c r="A34" s="55" t="s">
        <v>110</v>
      </c>
      <c r="B34" s="56" t="s">
        <v>111</v>
      </c>
      <c r="C34" s="84">
        <v>1327</v>
      </c>
      <c r="D34" s="84">
        <v>1327</v>
      </c>
      <c r="E34" s="84">
        <v>1755.26</v>
      </c>
      <c r="F34" s="84"/>
    </row>
    <row r="35" spans="1:6" x14ac:dyDescent="0.2">
      <c r="A35" s="55" t="s">
        <v>112</v>
      </c>
      <c r="B35" s="56" t="s">
        <v>113</v>
      </c>
      <c r="C35" s="84">
        <v>1195</v>
      </c>
      <c r="D35" s="84">
        <v>1195</v>
      </c>
      <c r="E35" s="84">
        <v>180</v>
      </c>
      <c r="F35" s="84"/>
    </row>
    <row r="36" spans="1:6" x14ac:dyDescent="0.2">
      <c r="A36" s="55" t="s">
        <v>114</v>
      </c>
      <c r="B36" s="56" t="s">
        <v>115</v>
      </c>
      <c r="C36" s="84">
        <v>13</v>
      </c>
      <c r="D36" s="84">
        <v>13</v>
      </c>
      <c r="E36" s="84">
        <v>0</v>
      </c>
      <c r="F36" s="84"/>
    </row>
    <row r="37" spans="1:6" ht="13.15" x14ac:dyDescent="0.25">
      <c r="A37" s="55" t="s">
        <v>116</v>
      </c>
      <c r="B37" s="56" t="s">
        <v>117</v>
      </c>
      <c r="C37" s="84">
        <v>2654</v>
      </c>
      <c r="D37" s="84">
        <v>2654</v>
      </c>
      <c r="E37" s="84">
        <v>0</v>
      </c>
      <c r="F37" s="84"/>
    </row>
    <row r="38" spans="1:6" ht="13.15" x14ac:dyDescent="0.25">
      <c r="A38" s="55" t="s">
        <v>118</v>
      </c>
      <c r="B38" s="56" t="s">
        <v>119</v>
      </c>
      <c r="C38" s="84">
        <v>0</v>
      </c>
      <c r="D38" s="84">
        <v>0</v>
      </c>
      <c r="E38" s="84">
        <v>1825.22</v>
      </c>
      <c r="F38" s="84"/>
    </row>
    <row r="39" spans="1:6" ht="13.15" x14ac:dyDescent="0.25">
      <c r="A39" s="55" t="s">
        <v>120</v>
      </c>
      <c r="B39" s="56" t="s">
        <v>121</v>
      </c>
      <c r="C39" s="84">
        <v>2820</v>
      </c>
      <c r="D39" s="84">
        <v>2820</v>
      </c>
      <c r="E39" s="84">
        <v>70</v>
      </c>
      <c r="F39" s="84"/>
    </row>
    <row r="40" spans="1:6" ht="13.15" x14ac:dyDescent="0.25">
      <c r="A40" s="55" t="s">
        <v>122</v>
      </c>
      <c r="B40" s="56" t="s">
        <v>123</v>
      </c>
      <c r="C40" s="84">
        <v>133</v>
      </c>
      <c r="D40" s="84">
        <v>133</v>
      </c>
      <c r="E40" s="84">
        <v>0</v>
      </c>
      <c r="F40" s="84"/>
    </row>
    <row r="41" spans="1:6" x14ac:dyDescent="0.2">
      <c r="A41" s="55" t="s">
        <v>124</v>
      </c>
      <c r="B41" s="56" t="s">
        <v>125</v>
      </c>
      <c r="C41" s="84">
        <v>13</v>
      </c>
      <c r="D41" s="84">
        <v>13</v>
      </c>
      <c r="E41" s="84">
        <v>0</v>
      </c>
      <c r="F41" s="84"/>
    </row>
    <row r="42" spans="1:6" ht="13.15" x14ac:dyDescent="0.25">
      <c r="A42" s="55" t="s">
        <v>126</v>
      </c>
      <c r="B42" s="56" t="s">
        <v>127</v>
      </c>
      <c r="C42" s="84">
        <v>265</v>
      </c>
      <c r="D42" s="84">
        <v>265</v>
      </c>
      <c r="E42" s="84">
        <v>0</v>
      </c>
      <c r="F42" s="84"/>
    </row>
    <row r="43" spans="1:6" ht="13.15" x14ac:dyDescent="0.25">
      <c r="A43" s="53" t="s">
        <v>128</v>
      </c>
      <c r="B43" s="54" t="s">
        <v>129</v>
      </c>
      <c r="C43" s="83">
        <f>C44+C45+C46+C47+C48</f>
        <v>2588</v>
      </c>
      <c r="D43" s="83">
        <f>D44+D45+D46+D47+D48</f>
        <v>2588</v>
      </c>
      <c r="E43" s="83">
        <f>E44+E45+E46+E47+E48</f>
        <v>1330</v>
      </c>
      <c r="F43" s="83">
        <f>(E43*100)/D43</f>
        <v>51.391035548686247</v>
      </c>
    </row>
    <row r="44" spans="1:6" ht="13.15" x14ac:dyDescent="0.25">
      <c r="A44" s="55" t="s">
        <v>130</v>
      </c>
      <c r="B44" s="56" t="s">
        <v>131</v>
      </c>
      <c r="C44" s="84">
        <v>1991</v>
      </c>
      <c r="D44" s="84">
        <v>1991</v>
      </c>
      <c r="E44" s="84">
        <v>0</v>
      </c>
      <c r="F44" s="84"/>
    </row>
    <row r="45" spans="1:6" ht="13.15" x14ac:dyDescent="0.25">
      <c r="A45" s="55" t="s">
        <v>132</v>
      </c>
      <c r="B45" s="56" t="s">
        <v>133</v>
      </c>
      <c r="C45" s="84">
        <v>199</v>
      </c>
      <c r="D45" s="84">
        <v>199</v>
      </c>
      <c r="E45" s="84">
        <v>0</v>
      </c>
      <c r="F45" s="84"/>
    </row>
    <row r="46" spans="1:6" ht="13.15" x14ac:dyDescent="0.25">
      <c r="A46" s="55" t="s">
        <v>134</v>
      </c>
      <c r="B46" s="56" t="s">
        <v>135</v>
      </c>
      <c r="C46" s="84">
        <v>27</v>
      </c>
      <c r="D46" s="84">
        <v>27</v>
      </c>
      <c r="E46" s="84">
        <v>0</v>
      </c>
      <c r="F46" s="84"/>
    </row>
    <row r="47" spans="1:6" ht="13.15" x14ac:dyDescent="0.25">
      <c r="A47" s="55" t="s">
        <v>136</v>
      </c>
      <c r="B47" s="56" t="s">
        <v>137</v>
      </c>
      <c r="C47" s="84">
        <v>106</v>
      </c>
      <c r="D47" s="84">
        <v>106</v>
      </c>
      <c r="E47" s="84">
        <v>1260</v>
      </c>
      <c r="F47" s="84"/>
    </row>
    <row r="48" spans="1:6" ht="13.15" x14ac:dyDescent="0.25">
      <c r="A48" s="55" t="s">
        <v>138</v>
      </c>
      <c r="B48" s="56" t="s">
        <v>129</v>
      </c>
      <c r="C48" s="84">
        <v>265</v>
      </c>
      <c r="D48" s="84">
        <v>265</v>
      </c>
      <c r="E48" s="84">
        <v>70</v>
      </c>
      <c r="F48" s="84"/>
    </row>
    <row r="49" spans="1:6" ht="13.15" x14ac:dyDescent="0.25">
      <c r="A49" s="51" t="s">
        <v>139</v>
      </c>
      <c r="B49" s="52" t="s">
        <v>140</v>
      </c>
      <c r="C49" s="82">
        <f>C50+C52</f>
        <v>671</v>
      </c>
      <c r="D49" s="82">
        <f>D50+D52</f>
        <v>334</v>
      </c>
      <c r="E49" s="82">
        <f>E50+E52</f>
        <v>327</v>
      </c>
      <c r="F49" s="81">
        <f>(E49*100)/D49</f>
        <v>97.904191616766468</v>
      </c>
    </row>
    <row r="50" spans="1:6" ht="13.15" x14ac:dyDescent="0.25">
      <c r="A50" s="53" t="s">
        <v>141</v>
      </c>
      <c r="B50" s="54" t="s">
        <v>142</v>
      </c>
      <c r="C50" s="83">
        <f>C51</f>
        <v>7</v>
      </c>
      <c r="D50" s="83">
        <f>D51</f>
        <v>7</v>
      </c>
      <c r="E50" s="83">
        <f>E51</f>
        <v>0</v>
      </c>
      <c r="F50" s="83">
        <f>(E50*100)/D50</f>
        <v>0</v>
      </c>
    </row>
    <row r="51" spans="1:6" ht="25.5" x14ac:dyDescent="0.2">
      <c r="A51" s="55" t="s">
        <v>143</v>
      </c>
      <c r="B51" s="56" t="s">
        <v>144</v>
      </c>
      <c r="C51" s="84">
        <v>7</v>
      </c>
      <c r="D51" s="84">
        <v>7</v>
      </c>
      <c r="E51" s="84">
        <v>0</v>
      </c>
      <c r="F51" s="84"/>
    </row>
    <row r="52" spans="1:6" ht="13.15" x14ac:dyDescent="0.25">
      <c r="A52" s="53" t="s">
        <v>145</v>
      </c>
      <c r="B52" s="54" t="s">
        <v>146</v>
      </c>
      <c r="C52" s="83">
        <f>C53</f>
        <v>664</v>
      </c>
      <c r="D52" s="83">
        <f>D53</f>
        <v>327</v>
      </c>
      <c r="E52" s="83">
        <f>E53</f>
        <v>327</v>
      </c>
      <c r="F52" s="83">
        <f>(E52*100)/D52</f>
        <v>100</v>
      </c>
    </row>
    <row r="53" spans="1:6" ht="13.15" x14ac:dyDescent="0.25">
      <c r="A53" s="55" t="s">
        <v>147</v>
      </c>
      <c r="B53" s="56" t="s">
        <v>148</v>
      </c>
      <c r="C53" s="84">
        <v>664</v>
      </c>
      <c r="D53" s="84">
        <v>327</v>
      </c>
      <c r="E53" s="84">
        <v>327</v>
      </c>
      <c r="F53" s="84"/>
    </row>
    <row r="54" spans="1:6" ht="13.15" x14ac:dyDescent="0.25">
      <c r="A54" s="49" t="s">
        <v>149</v>
      </c>
      <c r="B54" s="50" t="s">
        <v>150</v>
      </c>
      <c r="C54" s="80">
        <f>C55+C59</f>
        <v>9053</v>
      </c>
      <c r="D54" s="80">
        <f>D55+D59</f>
        <v>8459</v>
      </c>
      <c r="E54" s="80">
        <f>E55+E59</f>
        <v>8458.75</v>
      </c>
      <c r="F54" s="81">
        <f>(E54*100)/D54</f>
        <v>99.997044567915836</v>
      </c>
    </row>
    <row r="55" spans="1:6" ht="13.15" x14ac:dyDescent="0.25">
      <c r="A55" s="51" t="s">
        <v>151</v>
      </c>
      <c r="B55" s="52" t="s">
        <v>152</v>
      </c>
      <c r="C55" s="82">
        <f>C56</f>
        <v>7831</v>
      </c>
      <c r="D55" s="82">
        <f>D56</f>
        <v>7237</v>
      </c>
      <c r="E55" s="82">
        <f>E56</f>
        <v>7236.96</v>
      </c>
      <c r="F55" s="81">
        <f>(E55*100)/D55</f>
        <v>99.999447284786513</v>
      </c>
    </row>
    <row r="56" spans="1:6" ht="13.15" x14ac:dyDescent="0.25">
      <c r="A56" s="53" t="s">
        <v>153</v>
      </c>
      <c r="B56" s="54" t="s">
        <v>154</v>
      </c>
      <c r="C56" s="83">
        <f>C57+C58</f>
        <v>7831</v>
      </c>
      <c r="D56" s="83">
        <f>D57+D58</f>
        <v>7237</v>
      </c>
      <c r="E56" s="83">
        <f>E57+E58</f>
        <v>7236.96</v>
      </c>
      <c r="F56" s="83">
        <f>(E56*100)/D56</f>
        <v>99.999447284786513</v>
      </c>
    </row>
    <row r="57" spans="1:6" x14ac:dyDescent="0.2">
      <c r="A57" s="55" t="s">
        <v>155</v>
      </c>
      <c r="B57" s="56" t="s">
        <v>156</v>
      </c>
      <c r="C57" s="84">
        <v>7831</v>
      </c>
      <c r="D57" s="84">
        <v>7237</v>
      </c>
      <c r="E57" s="84">
        <v>7236.96</v>
      </c>
      <c r="F57" s="84"/>
    </row>
    <row r="58" spans="1:6" x14ac:dyDescent="0.2">
      <c r="A58" s="55" t="s">
        <v>157</v>
      </c>
      <c r="B58" s="56" t="s">
        <v>158</v>
      </c>
      <c r="C58" s="84">
        <v>0</v>
      </c>
      <c r="D58" s="84">
        <v>0</v>
      </c>
      <c r="E58" s="84">
        <v>0</v>
      </c>
      <c r="F58" s="84"/>
    </row>
    <row r="59" spans="1:6" ht="13.15" x14ac:dyDescent="0.25">
      <c r="A59" s="51" t="s">
        <v>159</v>
      </c>
      <c r="B59" s="52" t="s">
        <v>160</v>
      </c>
      <c r="C59" s="82">
        <f t="shared" ref="C59:E60" si="0">C60</f>
        <v>1222</v>
      </c>
      <c r="D59" s="82">
        <f t="shared" si="0"/>
        <v>1222</v>
      </c>
      <c r="E59" s="82">
        <f t="shared" si="0"/>
        <v>1221.79</v>
      </c>
      <c r="F59" s="81">
        <f>(E59*100)/D59</f>
        <v>99.982815057283148</v>
      </c>
    </row>
    <row r="60" spans="1:6" ht="25.5" x14ac:dyDescent="0.2">
      <c r="A60" s="53" t="s">
        <v>161</v>
      </c>
      <c r="B60" s="54" t="s">
        <v>162</v>
      </c>
      <c r="C60" s="83">
        <f t="shared" si="0"/>
        <v>1222</v>
      </c>
      <c r="D60" s="83">
        <f t="shared" si="0"/>
        <v>1222</v>
      </c>
      <c r="E60" s="83">
        <f t="shared" si="0"/>
        <v>1221.79</v>
      </c>
      <c r="F60" s="83">
        <f>(E60*100)/D60</f>
        <v>99.982815057283148</v>
      </c>
    </row>
    <row r="61" spans="1:6" x14ac:dyDescent="0.2">
      <c r="A61" s="55" t="s">
        <v>163</v>
      </c>
      <c r="B61" s="56" t="s">
        <v>162</v>
      </c>
      <c r="C61" s="84">
        <v>1222</v>
      </c>
      <c r="D61" s="84">
        <v>1222</v>
      </c>
      <c r="E61" s="84">
        <v>1221.79</v>
      </c>
      <c r="F61" s="84"/>
    </row>
    <row r="62" spans="1:6" ht="13.15" x14ac:dyDescent="0.25">
      <c r="A62" s="49" t="s">
        <v>55</v>
      </c>
      <c r="B62" s="50" t="s">
        <v>56</v>
      </c>
      <c r="C62" s="80">
        <f t="shared" ref="C62:E63" si="1">C63</f>
        <v>0</v>
      </c>
      <c r="D62" s="80">
        <f t="shared" si="1"/>
        <v>614230</v>
      </c>
      <c r="E62" s="80">
        <f t="shared" si="1"/>
        <v>585354.86</v>
      </c>
      <c r="F62" s="81">
        <f>(E62*100)/D62</f>
        <v>95.298969441414457</v>
      </c>
    </row>
    <row r="63" spans="1:6" x14ac:dyDescent="0.2">
      <c r="A63" s="51" t="s">
        <v>57</v>
      </c>
      <c r="B63" s="52" t="s">
        <v>58</v>
      </c>
      <c r="C63" s="82">
        <f t="shared" si="1"/>
        <v>0</v>
      </c>
      <c r="D63" s="82">
        <f t="shared" si="1"/>
        <v>614230</v>
      </c>
      <c r="E63" s="82">
        <f t="shared" si="1"/>
        <v>585354.86</v>
      </c>
      <c r="F63" s="81">
        <f>(E63*100)/D63</f>
        <v>95.298969441414457</v>
      </c>
    </row>
    <row r="64" spans="1:6" ht="25.5" x14ac:dyDescent="0.2">
      <c r="A64" s="53" t="s">
        <v>59</v>
      </c>
      <c r="B64" s="54" t="s">
        <v>60</v>
      </c>
      <c r="C64" s="83">
        <f>C65+C66</f>
        <v>0</v>
      </c>
      <c r="D64" s="83">
        <f>D65+D66</f>
        <v>614230</v>
      </c>
      <c r="E64" s="83">
        <f>E65+E66</f>
        <v>585354.86</v>
      </c>
      <c r="F64" s="83">
        <f>(E64*100)/D64</f>
        <v>95.298969441414457</v>
      </c>
    </row>
    <row r="65" spans="1:6" ht="13.15" x14ac:dyDescent="0.25">
      <c r="A65" s="55" t="s">
        <v>61</v>
      </c>
      <c r="B65" s="56" t="s">
        <v>62</v>
      </c>
      <c r="C65" s="84">
        <v>0</v>
      </c>
      <c r="D65" s="84">
        <v>605771</v>
      </c>
      <c r="E65" s="84">
        <v>576896.11</v>
      </c>
      <c r="F65" s="84"/>
    </row>
    <row r="66" spans="1:6" ht="26.45" x14ac:dyDescent="0.25">
      <c r="A66" s="55" t="s">
        <v>63</v>
      </c>
      <c r="B66" s="56" t="s">
        <v>64</v>
      </c>
      <c r="C66" s="84">
        <v>0</v>
      </c>
      <c r="D66" s="84">
        <v>8459</v>
      </c>
      <c r="E66" s="84">
        <v>8458.75</v>
      </c>
      <c r="F66" s="84"/>
    </row>
    <row r="67" spans="1:6" s="57" customFormat="1" ht="13.15" x14ac:dyDescent="0.25"/>
    <row r="68" spans="1:6" s="57" customFormat="1" ht="13.15" x14ac:dyDescent="0.25"/>
    <row r="69" spans="1:6" s="57" customFormat="1" ht="13.15" x14ac:dyDescent="0.25"/>
    <row r="70" spans="1:6" s="57" customFormat="1" ht="13.15" x14ac:dyDescent="0.25"/>
    <row r="71" spans="1:6" s="57" customFormat="1" ht="13.15" x14ac:dyDescent="0.25"/>
    <row r="72" spans="1:6" s="57" customFormat="1" ht="13.15" x14ac:dyDescent="0.25"/>
    <row r="73" spans="1:6" s="57" customFormat="1" ht="13.15" x14ac:dyDescent="0.25"/>
    <row r="74" spans="1:6" s="57" customFormat="1" ht="13.15" x14ac:dyDescent="0.25"/>
    <row r="75" spans="1:6" s="57" customFormat="1" ht="13.15" x14ac:dyDescent="0.25"/>
    <row r="76" spans="1:6" s="57" customFormat="1" ht="13.15" x14ac:dyDescent="0.25"/>
    <row r="77" spans="1:6" s="57" customFormat="1" ht="13.15" x14ac:dyDescent="0.25"/>
    <row r="78" spans="1:6" s="57" customFormat="1" ht="13.15" x14ac:dyDescent="0.25"/>
    <row r="79" spans="1:6" s="57" customFormat="1" ht="13.15" x14ac:dyDescent="0.25"/>
    <row r="80" spans="1:6" s="57" customFormat="1" ht="13.15" x14ac:dyDescent="0.25"/>
    <row r="81" s="57" customFormat="1" ht="13.15" x14ac:dyDescent="0.25"/>
    <row r="82" s="57" customFormat="1" ht="13.15" x14ac:dyDescent="0.25"/>
    <row r="83" s="57" customFormat="1" ht="13.15" x14ac:dyDescent="0.25"/>
    <row r="84" s="57" customFormat="1" ht="13.15" x14ac:dyDescent="0.25"/>
    <row r="85" s="57" customFormat="1" ht="13.15" x14ac:dyDescent="0.25"/>
    <row r="86" s="57" customFormat="1" ht="13.15" x14ac:dyDescent="0.25"/>
    <row r="87" s="57" customFormat="1" ht="13.15" x14ac:dyDescent="0.25"/>
    <row r="88" s="57" customFormat="1" ht="13.15" x14ac:dyDescent="0.25"/>
    <row r="89" s="57" customFormat="1" ht="13.15" x14ac:dyDescent="0.25"/>
    <row r="90" s="57" customFormat="1" ht="13.15" x14ac:dyDescent="0.25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pans="1:3" s="57" customFormat="1" x14ac:dyDescent="0.2"/>
    <row r="1202" spans="1:3" s="57" customFormat="1" x14ac:dyDescent="0.2"/>
    <row r="1203" spans="1:3" s="57" customFormat="1" x14ac:dyDescent="0.2"/>
    <row r="1204" spans="1:3" s="57" customFormat="1" x14ac:dyDescent="0.2"/>
    <row r="1205" spans="1:3" s="57" customFormat="1" x14ac:dyDescent="0.2"/>
    <row r="1206" spans="1:3" s="57" customFormat="1" x14ac:dyDescent="0.2"/>
    <row r="1207" spans="1:3" x14ac:dyDescent="0.2">
      <c r="A1207" s="57"/>
      <c r="B1207" s="57"/>
      <c r="C1207" s="57"/>
    </row>
    <row r="1208" spans="1:3" x14ac:dyDescent="0.2">
      <c r="A1208" s="57"/>
      <c r="B1208" s="57"/>
      <c r="C1208" s="57"/>
    </row>
    <row r="1209" spans="1:3" x14ac:dyDescent="0.2">
      <c r="A1209" s="57"/>
      <c r="B1209" s="57"/>
      <c r="C1209" s="57"/>
    </row>
    <row r="1210" spans="1:3" x14ac:dyDescent="0.2">
      <c r="A1210" s="57"/>
      <c r="B1210" s="57"/>
      <c r="C1210" s="57"/>
    </row>
    <row r="1211" spans="1:3" x14ac:dyDescent="0.2">
      <c r="A1211" s="57"/>
      <c r="B1211" s="57"/>
      <c r="C1211" s="57"/>
    </row>
    <row r="1212" spans="1:3" x14ac:dyDescent="0.2">
      <c r="A1212" s="57"/>
      <c r="B1212" s="57"/>
      <c r="C1212" s="57"/>
    </row>
    <row r="1213" spans="1:3" x14ac:dyDescent="0.2">
      <c r="A1213" s="57"/>
      <c r="B1213" s="57"/>
      <c r="C1213" s="57"/>
    </row>
    <row r="1214" spans="1:3" x14ac:dyDescent="0.2">
      <c r="A1214" s="57"/>
      <c r="B1214" s="57"/>
      <c r="C1214" s="57"/>
    </row>
    <row r="1215" spans="1:3" x14ac:dyDescent="0.2">
      <c r="A1215" s="57"/>
      <c r="B1215" s="57"/>
      <c r="C1215" s="57"/>
    </row>
    <row r="1216" spans="1:3" x14ac:dyDescent="0.2">
      <c r="A1216" s="57"/>
      <c r="B1216" s="57"/>
      <c r="C1216" s="57"/>
    </row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57"/>
      <c r="B1219" s="57"/>
      <c r="C1219" s="57"/>
    </row>
    <row r="1220" spans="1:3" x14ac:dyDescent="0.2">
      <c r="A1220" s="57"/>
      <c r="B1220" s="57"/>
      <c r="C1220" s="57"/>
    </row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40"/>
      <c r="B1244" s="40"/>
      <c r="C1244" s="40"/>
    </row>
    <row r="1245" spans="1:3" x14ac:dyDescent="0.2">
      <c r="A1245" s="40"/>
      <c r="B1245" s="40"/>
      <c r="C1245" s="40"/>
    </row>
    <row r="1246" spans="1:3" x14ac:dyDescent="0.2">
      <c r="A1246" s="40"/>
      <c r="B1246" s="40"/>
      <c r="C1246" s="40"/>
    </row>
    <row r="1247" spans="1:3" x14ac:dyDescent="0.2">
      <c r="A1247" s="40"/>
      <c r="B1247" s="40"/>
      <c r="C1247" s="40"/>
    </row>
    <row r="1248" spans="1:3" x14ac:dyDescent="0.2">
      <c r="A1248" s="40"/>
      <c r="B1248" s="40"/>
      <c r="C1248" s="40"/>
    </row>
    <row r="1249" s="40" customFormat="1" x14ac:dyDescent="0.2"/>
    <row r="1250" s="40" customFormat="1" x14ac:dyDescent="0.2"/>
    <row r="1251" s="40" customFormat="1" x14ac:dyDescent="0.2"/>
    <row r="1252" s="40" customFormat="1" x14ac:dyDescent="0.2"/>
    <row r="1253" s="40" customFormat="1" x14ac:dyDescent="0.2"/>
    <row r="1254" s="40" customFormat="1" x14ac:dyDescent="0.2"/>
    <row r="1255" s="40" customFormat="1" x14ac:dyDescent="0.2"/>
    <row r="1256" s="40" customFormat="1" x14ac:dyDescent="0.2"/>
    <row r="1257" s="40" customFormat="1" x14ac:dyDescent="0.2"/>
    <row r="1258" s="40" customFormat="1" x14ac:dyDescent="0.2"/>
    <row r="1259" s="40" customFormat="1" x14ac:dyDescent="0.2"/>
    <row r="1260" s="40" customFormat="1" x14ac:dyDescent="0.2"/>
    <row r="1261" s="40" customFormat="1" x14ac:dyDescent="0.2"/>
    <row r="1262" s="40" customFormat="1" x14ac:dyDescent="0.2"/>
    <row r="1263" s="40" customFormat="1" x14ac:dyDescent="0.2"/>
    <row r="1264" s="40" customFormat="1" x14ac:dyDescent="0.2"/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8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Hrvoje Jagunić</cp:lastModifiedBy>
  <cp:lastPrinted>2024-04-12T06:50:24Z</cp:lastPrinted>
  <dcterms:created xsi:type="dcterms:W3CDTF">2022-08-12T12:51:27Z</dcterms:created>
  <dcterms:modified xsi:type="dcterms:W3CDTF">2024-04-12T10:58:59Z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